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45" windowWidth="6000" windowHeight="6165" activeTab="0"/>
  </bookViews>
  <sheets>
    <sheet name="H41y34" sheetId="1" r:id="rId1"/>
    <sheet name="Y.34" sheetId="2" r:id="rId2"/>
    <sheet name="Sheet3" sheetId="3" r:id="rId3"/>
  </sheets>
  <externalReferences>
    <externalReference r:id="rId6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<sst xmlns="http://schemas.openxmlformats.org/spreadsheetml/2006/main" count="96" uniqueCount="31">
  <si>
    <t xml:space="preserve">       ปริมาณน้ำรายปี</t>
  </si>
  <si>
    <t xml:space="preserve"> </t>
  </si>
  <si>
    <t>สถานี :  Y.34  น้ำแม่หล่า  บ้านแม่หล่าย  อ.เมือง  จ.แพร่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</si>
  <si>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</si>
  <si>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</si>
  <si>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</si>
  <si>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</si>
  <si>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</si>
  <si>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</si>
  <si>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</si>
  <si>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</si>
  <si>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</si>
  <si>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</si>
  <si>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</si>
  <si>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</si>
  <si>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</si>
  <si>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 xml:space="preserve"> -</t>
  </si>
  <si>
    <t>-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</si>
  <si>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</si>
  <si>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</si>
  <si>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</si>
  <si>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</si>
  <si>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</si>
  <si>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</si>
  <si>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</si>
  <si>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</si>
  <si>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ม.(ร.ท.ก.)</t>
  </si>
  <si>
    <t>2. ปี2556ไม่ประเมินปริมาณน้ำ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</si>
  <si>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</si>
  <si>
    <t>พื้นที่รับน้ำ  336   ตร.กม.</t>
  </si>
  <si>
    <t>ตลิ่งฝั่งซ้าย  161.150 ม.(ร.ท.ก.) ตลิ่งฝั่งขวา  160.700 ม.(ร.ท.ก.)ท้องน้ำ   ม.(ร.ท.ก.) ศูนย์เสาระดับน้ำ 157.270 ม.(ร.ท.ก.)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</si>
</sst>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d\ \ด\ด\ด"/>
    <numFmt numFmtId="181" formatCode="d\ mmm"/>
    <numFmt numFmtId="182" formatCode="mmm\-yyyy"/>
    <numFmt numFmtId="183" formatCode="0.000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_)"/>
    <numFmt numFmtId="187" formatCode="0_);\(0\)"/>
    <numFmt numFmtId="188" formatCode="0.000_)"/>
    <numFmt numFmtId="189" formatCode="0.0"/>
    <numFmt numFmtId="190" formatCode="0.00000000000000"/>
    <numFmt numFmtId="191" formatCode="0.0000000000000"/>
    <numFmt numFmtId="192" formatCode="0.000000000000"/>
    <numFmt numFmtId="193" formatCode="0.00000000000"/>
    <numFmt numFmtId="194" formatCode="0.0000000000"/>
    <numFmt numFmtId="195" formatCode="0.00000000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bbbb"/>
    <numFmt numFmtId="202" formatCode="#,##0_ ;\-#,##0\ "/>
    <numFmt numFmtId="203" formatCode="0.000000000000000"/>
  </numFmts>
  <fonts count="63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8"/>
      <name val="CordiaUPC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6"/>
      <color indexed="10"/>
      <name val="TH SarabunPSK"/>
      <family val="0"/>
    </font>
    <font>
      <sz val="11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b/>
      <sz val="12"/>
      <color indexed="17"/>
      <name val="TH SarabunPSK"/>
      <family val="0"/>
    </font>
    <font>
      <b/>
      <sz val="16"/>
      <color indexed="17"/>
      <name val="TH SarabunPSK"/>
      <family val="0"/>
    </font>
    <font>
      <b/>
      <sz val="18"/>
      <color indexed="12"/>
      <name val="TH SarabunPSK"/>
      <family val="0"/>
    </font>
    <font>
      <b/>
      <sz val="11"/>
      <color indexed="17"/>
      <name val="TH SarabunPSK"/>
      <family val="0"/>
    </font>
    <font>
      <b/>
      <sz val="14"/>
      <color indexed="17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80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80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80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80" fontId="7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10" fillId="0" borderId="0" xfId="0" applyNumberFormat="1" applyFont="1" applyAlignment="1">
      <alignment/>
    </xf>
    <xf numFmtId="180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80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180" fontId="9" fillId="0" borderId="0" xfId="0" applyNumberFormat="1" applyFont="1" applyAlignment="1">
      <alignment horizontal="center"/>
    </xf>
    <xf numFmtId="20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center"/>
    </xf>
    <xf numFmtId="180" fontId="10" fillId="0" borderId="0" xfId="0" applyNumberFormat="1" applyFont="1" applyAlignment="1">
      <alignment horizontal="center"/>
    </xf>
    <xf numFmtId="0" fontId="10" fillId="0" borderId="10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180" fontId="11" fillId="0" borderId="11" xfId="0" applyNumberFormat="1" applyFont="1" applyBorder="1" applyAlignment="1">
      <alignment horizontal="centerContinuous"/>
    </xf>
    <xf numFmtId="2" fontId="11" fillId="0" borderId="11" xfId="0" applyNumberFormat="1" applyFont="1" applyBorder="1" applyAlignment="1">
      <alignment horizontal="centerContinuous"/>
    </xf>
    <xf numFmtId="180" fontId="11" fillId="0" borderId="12" xfId="0" applyNumberFormat="1" applyFont="1" applyBorder="1" applyAlignment="1">
      <alignment horizontal="centerContinuous"/>
    </xf>
    <xf numFmtId="180" fontId="10" fillId="0" borderId="12" xfId="0" applyNumberFormat="1" applyFont="1" applyBorder="1" applyAlignment="1">
      <alignment horizontal="centerContinuous"/>
    </xf>
    <xf numFmtId="180" fontId="10" fillId="0" borderId="11" xfId="0" applyNumberFormat="1" applyFont="1" applyBorder="1" applyAlignment="1">
      <alignment horizontal="centerContinuous"/>
    </xf>
    <xf numFmtId="180" fontId="11" fillId="0" borderId="13" xfId="0" applyNumberFormat="1" applyFont="1" applyBorder="1" applyAlignment="1">
      <alignment horizontal="centerContinuous"/>
    </xf>
    <xf numFmtId="2" fontId="10" fillId="0" borderId="14" xfId="0" applyNumberFormat="1" applyFont="1" applyBorder="1" applyAlignment="1">
      <alignment horizontal="centerContinuous"/>
    </xf>
    <xf numFmtId="2" fontId="10" fillId="0" borderId="15" xfId="0" applyNumberFormat="1" applyFont="1" applyBorder="1" applyAlignment="1">
      <alignment horizontal="centerContinuous"/>
    </xf>
    <xf numFmtId="2" fontId="10" fillId="0" borderId="0" xfId="0" applyNumberFormat="1" applyFont="1" applyBorder="1" applyAlignment="1">
      <alignment/>
    </xf>
    <xf numFmtId="183" fontId="7" fillId="0" borderId="0" xfId="0" applyNumberFormat="1" applyFont="1" applyAlignment="1">
      <alignment/>
    </xf>
    <xf numFmtId="0" fontId="10" fillId="0" borderId="16" xfId="0" applyFont="1" applyBorder="1" applyAlignment="1">
      <alignment horizontal="center"/>
    </xf>
    <xf numFmtId="2" fontId="10" fillId="0" borderId="17" xfId="0" applyNumberFormat="1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180" fontId="10" fillId="0" borderId="17" xfId="0" applyNumberFormat="1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180" fontId="10" fillId="0" borderId="19" xfId="0" applyNumberFormat="1" applyFont="1" applyBorder="1" applyAlignment="1">
      <alignment horizontal="centerContinuous"/>
    </xf>
    <xf numFmtId="2" fontId="10" fillId="0" borderId="18" xfId="0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Continuous"/>
    </xf>
    <xf numFmtId="2" fontId="10" fillId="0" borderId="16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/>
    </xf>
    <xf numFmtId="180" fontId="11" fillId="0" borderId="20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left"/>
    </xf>
    <xf numFmtId="2" fontId="11" fillId="0" borderId="20" xfId="0" applyNumberFormat="1" applyFont="1" applyBorder="1" applyAlignment="1">
      <alignment horizontal="center"/>
    </xf>
    <xf numFmtId="180" fontId="11" fillId="0" borderId="16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2" fontId="11" fillId="0" borderId="17" xfId="0" applyNumberFormat="1" applyFont="1" applyBorder="1" applyAlignment="1">
      <alignment/>
    </xf>
    <xf numFmtId="2" fontId="11" fillId="0" borderId="17" xfId="0" applyNumberFormat="1" applyFont="1" applyBorder="1" applyAlignment="1">
      <alignment horizontal="center"/>
    </xf>
    <xf numFmtId="180" fontId="11" fillId="0" borderId="17" xfId="0" applyNumberFormat="1" applyFont="1" applyBorder="1" applyAlignment="1">
      <alignment horizontal="right"/>
    </xf>
    <xf numFmtId="180" fontId="11" fillId="0" borderId="17" xfId="0" applyNumberFormat="1" applyFont="1" applyBorder="1" applyAlignment="1">
      <alignment horizontal="center"/>
    </xf>
    <xf numFmtId="180" fontId="11" fillId="0" borderId="19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2" fontId="7" fillId="0" borderId="21" xfId="0" applyNumberFormat="1" applyFont="1" applyBorder="1" applyAlignment="1">
      <alignment horizontal="right"/>
    </xf>
    <xf numFmtId="2" fontId="7" fillId="0" borderId="22" xfId="0" applyNumberFormat="1" applyFont="1" applyBorder="1" applyAlignment="1">
      <alignment horizontal="right"/>
    </xf>
    <xf numFmtId="181" fontId="7" fillId="0" borderId="23" xfId="0" applyNumberFormat="1" applyFont="1" applyBorder="1" applyAlignment="1">
      <alignment horizontal="right"/>
    </xf>
    <xf numFmtId="2" fontId="7" fillId="0" borderId="24" xfId="0" applyNumberFormat="1" applyFont="1" applyBorder="1" applyAlignment="1">
      <alignment horizontal="right"/>
    </xf>
    <xf numFmtId="2" fontId="7" fillId="0" borderId="25" xfId="0" applyNumberFormat="1" applyFont="1" applyBorder="1" applyAlignment="1">
      <alignment horizontal="right"/>
    </xf>
    <xf numFmtId="181" fontId="7" fillId="0" borderId="26" xfId="0" applyNumberFormat="1" applyFont="1" applyBorder="1" applyAlignment="1">
      <alignment horizontal="right"/>
    </xf>
    <xf numFmtId="2" fontId="7" fillId="0" borderId="2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2" fontId="7" fillId="0" borderId="28" xfId="0" applyNumberFormat="1" applyFont="1" applyBorder="1" applyAlignment="1">
      <alignment horizontal="right"/>
    </xf>
    <xf numFmtId="181" fontId="7" fillId="0" borderId="27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2" fontId="7" fillId="0" borderId="0" xfId="0" applyNumberFormat="1" applyFont="1" applyBorder="1" applyAlignment="1">
      <alignment/>
    </xf>
    <xf numFmtId="2" fontId="7" fillId="0" borderId="22" xfId="0" applyNumberFormat="1" applyFont="1" applyFill="1" applyBorder="1" applyAlignment="1">
      <alignment horizontal="right"/>
    </xf>
    <xf numFmtId="2" fontId="7" fillId="33" borderId="21" xfId="0" applyNumberFormat="1" applyFont="1" applyFill="1" applyBorder="1" applyAlignment="1">
      <alignment horizontal="right"/>
    </xf>
    <xf numFmtId="2" fontId="7" fillId="0" borderId="21" xfId="0" applyNumberFormat="1" applyFont="1" applyBorder="1" applyAlignment="1">
      <alignment/>
    </xf>
    <xf numFmtId="2" fontId="7" fillId="0" borderId="22" xfId="0" applyNumberFormat="1" applyFont="1" applyBorder="1" applyAlignment="1">
      <alignment/>
    </xf>
    <xf numFmtId="181" fontId="7" fillId="0" borderId="23" xfId="0" applyNumberFormat="1" applyFont="1" applyBorder="1" applyAlignment="1">
      <alignment/>
    </xf>
    <xf numFmtId="2" fontId="7" fillId="0" borderId="28" xfId="0" applyNumberFormat="1" applyFont="1" applyBorder="1" applyAlignment="1">
      <alignment/>
    </xf>
    <xf numFmtId="181" fontId="7" fillId="0" borderId="27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0" fontId="62" fillId="0" borderId="16" xfId="0" applyFont="1" applyBorder="1" applyAlignment="1">
      <alignment/>
    </xf>
    <xf numFmtId="2" fontId="62" fillId="0" borderId="21" xfId="0" applyNumberFormat="1" applyFont="1" applyBorder="1" applyAlignment="1">
      <alignment/>
    </xf>
    <xf numFmtId="2" fontId="62" fillId="0" borderId="22" xfId="0" applyNumberFormat="1" applyFont="1" applyBorder="1" applyAlignment="1">
      <alignment horizontal="right"/>
    </xf>
    <xf numFmtId="181" fontId="62" fillId="0" borderId="27" xfId="0" applyNumberFormat="1" applyFont="1" applyBorder="1" applyAlignment="1">
      <alignment/>
    </xf>
    <xf numFmtId="2" fontId="62" fillId="0" borderId="28" xfId="0" applyNumberFormat="1" applyFont="1" applyBorder="1" applyAlignment="1">
      <alignment/>
    </xf>
    <xf numFmtId="181" fontId="62" fillId="0" borderId="23" xfId="0" applyNumberFormat="1" applyFont="1" applyBorder="1" applyAlignment="1">
      <alignment/>
    </xf>
    <xf numFmtId="2" fontId="62" fillId="0" borderId="21" xfId="0" applyNumberFormat="1" applyFont="1" applyBorder="1" applyAlignment="1">
      <alignment horizontal="right"/>
    </xf>
    <xf numFmtId="2" fontId="62" fillId="0" borderId="27" xfId="0" applyNumberFormat="1" applyFont="1" applyBorder="1" applyAlignment="1">
      <alignment horizontal="right"/>
    </xf>
    <xf numFmtId="0" fontId="10" fillId="0" borderId="16" xfId="0" applyFont="1" applyBorder="1" applyAlignment="1">
      <alignment/>
    </xf>
    <xf numFmtId="2" fontId="7" fillId="0" borderId="0" xfId="0" applyNumberFormat="1" applyFont="1" applyBorder="1" applyAlignment="1">
      <alignment/>
    </xf>
    <xf numFmtId="188" fontId="7" fillId="0" borderId="0" xfId="0" applyNumberFormat="1" applyFont="1" applyAlignment="1">
      <alignment/>
    </xf>
    <xf numFmtId="2" fontId="7" fillId="34" borderId="29" xfId="0" applyNumberFormat="1" applyFont="1" applyFill="1" applyBorder="1" applyAlignment="1">
      <alignment horizontal="center"/>
    </xf>
    <xf numFmtId="2" fontId="7" fillId="35" borderId="29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2" fontId="7" fillId="34" borderId="30" xfId="0" applyNumberFormat="1" applyFont="1" applyFill="1" applyBorder="1" applyAlignment="1">
      <alignment horizontal="center"/>
    </xf>
    <xf numFmtId="2" fontId="7" fillId="35" borderId="30" xfId="0" applyNumberFormat="1" applyFont="1" applyFill="1" applyBorder="1" applyAlignment="1">
      <alignment horizontal="center"/>
    </xf>
    <xf numFmtId="0" fontId="7" fillId="34" borderId="29" xfId="0" applyFont="1" applyFill="1" applyBorder="1" applyAlignment="1">
      <alignment horizontal="center"/>
    </xf>
    <xf numFmtId="186" fontId="7" fillId="35" borderId="29" xfId="0" applyNumberFormat="1" applyFont="1" applyFill="1" applyBorder="1" applyAlignment="1">
      <alignment horizontal="center"/>
    </xf>
    <xf numFmtId="0" fontId="7" fillId="34" borderId="30" xfId="0" applyFont="1" applyFill="1" applyBorder="1" applyAlignment="1">
      <alignment horizontal="center"/>
    </xf>
    <xf numFmtId="186" fontId="7" fillId="35" borderId="30" xfId="0" applyNumberFormat="1" applyFont="1" applyFill="1" applyBorder="1" applyAlignment="1">
      <alignment horizontal="center"/>
    </xf>
    <xf numFmtId="2" fontId="7" fillId="34" borderId="19" xfId="0" applyNumberFormat="1" applyFont="1" applyFill="1" applyBorder="1" applyAlignment="1">
      <alignment horizontal="center"/>
    </xf>
    <xf numFmtId="2" fontId="7" fillId="35" borderId="19" xfId="0" applyNumberFormat="1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186" fontId="7" fillId="35" borderId="19" xfId="0" applyNumberFormat="1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1" fontId="7" fillId="36" borderId="29" xfId="0" applyNumberFormat="1" applyFont="1" applyFill="1" applyBorder="1" applyAlignment="1" applyProtection="1">
      <alignment horizontal="center"/>
      <protection/>
    </xf>
    <xf numFmtId="0" fontId="7" fillId="34" borderId="31" xfId="0" applyFont="1" applyFill="1" applyBorder="1" applyAlignment="1">
      <alignment horizontal="center"/>
    </xf>
    <xf numFmtId="186" fontId="7" fillId="35" borderId="31" xfId="0" applyNumberFormat="1" applyFont="1" applyFill="1" applyBorder="1" applyAlignment="1">
      <alignment horizontal="center"/>
    </xf>
    <xf numFmtId="186" fontId="7" fillId="35" borderId="32" xfId="0" applyNumberFormat="1" applyFont="1" applyFill="1" applyBorder="1" applyAlignment="1">
      <alignment horizontal="center"/>
    </xf>
    <xf numFmtId="1" fontId="7" fillId="36" borderId="30" xfId="0" applyNumberFormat="1" applyFont="1" applyFill="1" applyBorder="1" applyAlignment="1" applyProtection="1">
      <alignment horizontal="center"/>
      <protection/>
    </xf>
    <xf numFmtId="0" fontId="7" fillId="35" borderId="29" xfId="0" applyFont="1" applyFill="1" applyBorder="1" applyAlignment="1">
      <alignment horizontal="center"/>
    </xf>
    <xf numFmtId="1" fontId="7" fillId="36" borderId="29" xfId="0" applyNumberFormat="1" applyFont="1" applyFill="1" applyBorder="1" applyAlignment="1">
      <alignment horizontal="center"/>
    </xf>
    <xf numFmtId="1" fontId="7" fillId="36" borderId="19" xfId="0" applyNumberFormat="1" applyFont="1" applyFill="1" applyBorder="1" applyAlignment="1" applyProtection="1">
      <alignment horizontal="center"/>
      <protection/>
    </xf>
    <xf numFmtId="0" fontId="7" fillId="0" borderId="16" xfId="0" applyFont="1" applyBorder="1" applyAlignment="1">
      <alignment horizontal="right"/>
    </xf>
    <xf numFmtId="181" fontId="7" fillId="0" borderId="0" xfId="0" applyNumberFormat="1" applyFont="1" applyAlignment="1">
      <alignment horizontal="right"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180" fontId="13" fillId="0" borderId="14" xfId="0" applyNumberFormat="1" applyFont="1" applyBorder="1" applyAlignment="1">
      <alignment/>
    </xf>
    <xf numFmtId="180" fontId="7" fillId="0" borderId="14" xfId="0" applyNumberFormat="1" applyFont="1" applyBorder="1" applyAlignment="1">
      <alignment/>
    </xf>
    <xf numFmtId="181" fontId="7" fillId="0" borderId="14" xfId="0" applyNumberFormat="1" applyFont="1" applyBorder="1" applyAlignment="1">
      <alignment/>
    </xf>
    <xf numFmtId="0" fontId="7" fillId="0" borderId="0" xfId="0" applyFont="1" applyBorder="1" applyAlignment="1">
      <alignment/>
    </xf>
    <xf numFmtId="180" fontId="7" fillId="0" borderId="0" xfId="0" applyNumberFormat="1" applyFont="1" applyBorder="1" applyAlignment="1">
      <alignment/>
    </xf>
    <xf numFmtId="2" fontId="62" fillId="0" borderId="0" xfId="0" applyNumberFormat="1" applyFont="1" applyBorder="1" applyAlignment="1">
      <alignment/>
    </xf>
    <xf numFmtId="181" fontId="7" fillId="0" borderId="0" xfId="0" applyNumberFormat="1" applyFont="1" applyBorder="1" applyAlignment="1">
      <alignment/>
    </xf>
    <xf numFmtId="181" fontId="7" fillId="0" borderId="33" xfId="0" applyNumberFormat="1" applyFont="1" applyBorder="1" applyAlignment="1">
      <alignment/>
    </xf>
    <xf numFmtId="2" fontId="7" fillId="34" borderId="29" xfId="0" applyNumberFormat="1" applyFont="1" applyFill="1" applyBorder="1" applyAlignment="1">
      <alignment horizontal="right"/>
    </xf>
    <xf numFmtId="2" fontId="7" fillId="35" borderId="29" xfId="0" applyNumberFormat="1" applyFont="1" applyFill="1" applyBorder="1" applyAlignment="1">
      <alignment horizontal="right"/>
    </xf>
    <xf numFmtId="2" fontId="7" fillId="34" borderId="30" xfId="0" applyNumberFormat="1" applyFont="1" applyFill="1" applyBorder="1" applyAlignment="1">
      <alignment horizontal="right"/>
    </xf>
    <xf numFmtId="2" fontId="7" fillId="35" borderId="30" xfId="0" applyNumberFormat="1" applyFont="1" applyFill="1" applyBorder="1" applyAlignment="1">
      <alignment horizontal="right"/>
    </xf>
    <xf numFmtId="0" fontId="7" fillId="34" borderId="29" xfId="0" applyFont="1" applyFill="1" applyBorder="1" applyAlignment="1">
      <alignment horizontal="right"/>
    </xf>
    <xf numFmtId="0" fontId="7" fillId="35" borderId="29" xfId="0" applyFont="1" applyFill="1" applyBorder="1" applyAlignment="1">
      <alignment horizontal="right"/>
    </xf>
    <xf numFmtId="2" fontId="62" fillId="33" borderId="22" xfId="0" applyNumberFormat="1" applyFont="1" applyFill="1" applyBorder="1" applyAlignment="1">
      <alignment horizontal="right"/>
    </xf>
    <xf numFmtId="1" fontId="15" fillId="36" borderId="10" xfId="0" applyNumberFormat="1" applyFont="1" applyFill="1" applyBorder="1" applyAlignment="1">
      <alignment horizontal="center" vertical="center"/>
    </xf>
    <xf numFmtId="1" fontId="15" fillId="36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1484811"/>
        <c:axId val="13363300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5">
                  <c:v>-0.5366561819501573</c:v>
                </c:pt>
                <c:pt idx="46">
                  <c:v>-0.5698040164529398</c:v>
                </c:pt>
                <c:pt idx="47">
                  <c:v>-0.593515606097266</c:v>
                </c:pt>
                <c:pt idx="48">
                  <c:v>0.2712315509315266</c:v>
                </c:pt>
                <c:pt idx="49">
                  <c:v>0.22090491168642634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5">
                  <c:v>0.338349866924752</c:v>
                </c:pt>
                <c:pt idx="46">
                  <c:v>0.338349866924752</c:v>
                </c:pt>
                <c:pt idx="47">
                  <c:v>0.338349866924752</c:v>
                </c:pt>
                <c:pt idx="48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5">
                  <c:v>-0.338349866924752</c:v>
                </c:pt>
                <c:pt idx="46">
                  <c:v>-0.338349866924752</c:v>
                </c:pt>
                <c:pt idx="47">
                  <c:v>-0.338349866924752</c:v>
                </c:pt>
                <c:pt idx="48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53160837"/>
        <c:axId val="8685486"/>
      </c:lineChart>
      <c:catAx>
        <c:axId val="1484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3363300"/>
        <c:crossesAt val="-0.8"/>
        <c:auto val="0"/>
        <c:lblOffset val="100"/>
        <c:tickLblSkip val="4"/>
        <c:noMultiLvlLbl val="0"/>
      </c:catAx>
      <c:valAx>
        <c:axId val="13363300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484811"/>
        <c:crossesAt val="1"/>
        <c:crossBetween val="midCat"/>
        <c:dispUnits/>
        <c:majorUnit val="0.1"/>
        <c:minorUnit val="0.02"/>
      </c:valAx>
      <c:catAx>
        <c:axId val="53160837"/>
        <c:scaling>
          <c:orientation val="minMax"/>
        </c:scaling>
        <c:axPos val="b"/>
        <c:delete val="1"/>
        <c:majorTickMark val="out"/>
        <c:minorTickMark val="none"/>
        <c:tickLblPos val="nextTo"/>
        <c:crossAx val="8685486"/>
        <c:crosses val="autoZero"/>
        <c:auto val="0"/>
        <c:lblOffset val="100"/>
        <c:tickLblSkip val="1"/>
        <c:noMultiLvlLbl val="0"/>
      </c:catAx>
      <c:valAx>
        <c:axId val="8685486"/>
        <c:scaling>
          <c:orientation val="minMax"/>
        </c:scaling>
        <c:axPos val="l"/>
        <c:delete val="1"/>
        <c:majorTickMark val="out"/>
        <c:minorTickMark val="none"/>
        <c:tickLblPos val="nextTo"/>
        <c:crossAx val="53160837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ordiaUPC"/>
          <a:ea typeface="CordiaUPC"/>
          <a:cs typeface="CordiaUPC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น้ำแม่หล่าย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Y.34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บ้านแม่หล่าย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0.02175"/>
          <c:y val="0.04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8875"/>
          <c:w val="0.8385"/>
          <c:h val="0.7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'Y.34'!$X$5:$X$32</c:f>
              <c:numCache/>
            </c:numRef>
          </c:cat>
          <c:val>
            <c:numRef>
              <c:f>'Y.34'!$Y$5:$Y$32</c:f>
              <c:numCache/>
            </c:numRef>
          </c:val>
        </c:ser>
        <c:axId val="11060511"/>
        <c:axId val="32435736"/>
      </c:barChart>
      <c:catAx>
        <c:axId val="11060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32435736"/>
        <c:crossesAt val="0"/>
        <c:auto val="1"/>
        <c:lblOffset val="100"/>
        <c:tickLblSkip val="1"/>
        <c:noMultiLvlLbl val="0"/>
      </c:catAx>
      <c:valAx>
        <c:axId val="3243573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1060511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น้ำแม่หล่าย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Y.34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บ้านแม่หล่าย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0.0392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88"/>
          <c:w val="0.82375"/>
          <c:h val="0.7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'Y.34'!$X$5:$X$32</c:f>
              <c:numCache/>
            </c:numRef>
          </c:cat>
          <c:val>
            <c:numRef>
              <c:f>'Y.34'!$Z$5:$Z$32</c:f>
              <c:numCache/>
            </c:numRef>
          </c:val>
        </c:ser>
        <c:axId val="23486169"/>
        <c:axId val="10048930"/>
      </c:barChart>
      <c:catAx>
        <c:axId val="23486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FF"/>
                </a:solidFill>
              </a:defRPr>
            </a:pPr>
          </a:p>
        </c:txPr>
        <c:crossAx val="10048930"/>
        <c:crosses val="autoZero"/>
        <c:auto val="1"/>
        <c:lblOffset val="100"/>
        <c:tickLblSkip val="1"/>
        <c:noMultiLvlLbl val="0"/>
      </c:catAx>
      <c:valAx>
        <c:axId val="10048930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3486169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810875" y="19716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tabSelected="1" zoomScalePageLayoutView="0" workbookViewId="0" topLeftCell="A28">
      <selection activeCell="T42" sqref="T42"/>
    </sheetView>
  </sheetViews>
  <sheetFormatPr defaultColWidth="9.140625" defaultRowHeight="21.75"/>
  <cols>
    <col min="1" max="1" width="5.140625" style="1" customWidth="1"/>
    <col min="2" max="2" width="7.140625" style="6" customWidth="1"/>
    <col min="3" max="3" width="6.7109375" style="6" customWidth="1"/>
    <col min="4" max="4" width="6.57421875" style="11" customWidth="1"/>
    <col min="5" max="5" width="6.8515625" style="1" customWidth="1"/>
    <col min="6" max="6" width="6.7109375" style="6" customWidth="1"/>
    <col min="7" max="7" width="6.57421875" style="11" customWidth="1"/>
    <col min="8" max="8" width="7.140625" style="6" customWidth="1"/>
    <col min="9" max="9" width="6.7109375" style="6" customWidth="1"/>
    <col min="10" max="10" width="7.28125" style="11" customWidth="1"/>
    <col min="11" max="11" width="7.00390625" style="6" customWidth="1"/>
    <col min="12" max="12" width="6.7109375" style="6" customWidth="1"/>
    <col min="13" max="13" width="7.00390625" style="11" customWidth="1"/>
    <col min="14" max="14" width="7.140625" style="1" customWidth="1"/>
    <col min="15" max="16" width="5.8515625" style="6" customWidth="1"/>
    <col min="17" max="18" width="9.140625" style="1" customWidth="1"/>
    <col min="19" max="23" width="6.7109375" style="1" customWidth="1"/>
    <col min="24" max="33" width="7.57421875" style="1" customWidth="1"/>
    <col min="34" max="34" width="6.7109375" style="1" customWidth="1"/>
    <col min="35" max="16384" width="9.140625" style="1" customWidth="1"/>
  </cols>
  <sheetData>
    <row r="1" spans="2:16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29</v>
      </c>
      <c r="M3" s="16"/>
      <c r="N3" s="13"/>
      <c r="O3" s="13"/>
      <c r="P3" s="13"/>
      <c r="AN3" s="19"/>
      <c r="AO3" s="20"/>
    </row>
    <row r="4" spans="1:41" ht="22.5" customHeight="1">
      <c r="A4" s="21" t="s">
        <v>30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AN4" s="19"/>
      <c r="AO4" s="20"/>
    </row>
    <row r="5" spans="1:41" ht="18.75">
      <c r="A5" s="25"/>
      <c r="B5" s="26" t="s">
        <v>3</v>
      </c>
      <c r="C5" s="27"/>
      <c r="D5" s="28"/>
      <c r="E5" s="29"/>
      <c r="F5" s="29"/>
      <c r="G5" s="30"/>
      <c r="H5" s="31" t="s">
        <v>4</v>
      </c>
      <c r="I5" s="29"/>
      <c r="J5" s="32"/>
      <c r="K5" s="29"/>
      <c r="L5" s="29"/>
      <c r="M5" s="33"/>
      <c r="N5" s="34" t="s">
        <v>5</v>
      </c>
      <c r="O5" s="35"/>
      <c r="P5" s="36"/>
      <c r="Q5" s="37">
        <v>157.27</v>
      </c>
      <c r="AN5" s="19"/>
      <c r="AO5" s="20"/>
    </row>
    <row r="6" spans="1:41" ht="18.75">
      <c r="A6" s="38" t="s">
        <v>6</v>
      </c>
      <c r="B6" s="39" t="s">
        <v>7</v>
      </c>
      <c r="C6" s="40"/>
      <c r="D6" s="41"/>
      <c r="E6" s="39" t="s">
        <v>8</v>
      </c>
      <c r="F6" s="42"/>
      <c r="G6" s="41"/>
      <c r="H6" s="39" t="s">
        <v>7</v>
      </c>
      <c r="I6" s="42"/>
      <c r="J6" s="41"/>
      <c r="K6" s="39" t="s">
        <v>8</v>
      </c>
      <c r="L6" s="42"/>
      <c r="M6" s="43"/>
      <c r="N6" s="44" t="s">
        <v>1</v>
      </c>
      <c r="O6" s="45"/>
      <c r="P6" s="46"/>
      <c r="AN6" s="19"/>
      <c r="AO6" s="20"/>
    </row>
    <row r="7" spans="1:41" s="6" customFormat="1" ht="18.75">
      <c r="A7" s="47" t="s">
        <v>9</v>
      </c>
      <c r="B7" s="48" t="s">
        <v>10</v>
      </c>
      <c r="C7" s="48" t="s">
        <v>11</v>
      </c>
      <c r="D7" s="49" t="s">
        <v>12</v>
      </c>
      <c r="E7" s="50" t="s">
        <v>10</v>
      </c>
      <c r="F7" s="48" t="s">
        <v>11</v>
      </c>
      <c r="G7" s="49" t="s">
        <v>12</v>
      </c>
      <c r="H7" s="48" t="s">
        <v>10</v>
      </c>
      <c r="I7" s="50" t="s">
        <v>11</v>
      </c>
      <c r="J7" s="49" t="s">
        <v>12</v>
      </c>
      <c r="K7" s="51" t="s">
        <v>10</v>
      </c>
      <c r="L7" s="51" t="s">
        <v>11</v>
      </c>
      <c r="M7" s="52" t="s">
        <v>12</v>
      </c>
      <c r="N7" s="51" t="s">
        <v>11</v>
      </c>
      <c r="O7" s="51" t="s">
        <v>13</v>
      </c>
      <c r="P7" s="53"/>
      <c r="AN7" s="19"/>
      <c r="AO7" s="20"/>
    </row>
    <row r="8" spans="1:41" ht="18.75">
      <c r="A8" s="54"/>
      <c r="B8" s="55" t="s">
        <v>26</v>
      </c>
      <c r="C8" s="56" t="s">
        <v>14</v>
      </c>
      <c r="D8" s="57"/>
      <c r="E8" s="55" t="s">
        <v>26</v>
      </c>
      <c r="F8" s="56" t="s">
        <v>14</v>
      </c>
      <c r="G8" s="57"/>
      <c r="H8" s="55" t="s">
        <v>26</v>
      </c>
      <c r="I8" s="56" t="s">
        <v>14</v>
      </c>
      <c r="J8" s="58"/>
      <c r="K8" s="55" t="s">
        <v>26</v>
      </c>
      <c r="L8" s="56" t="s">
        <v>14</v>
      </c>
      <c r="M8" s="59"/>
      <c r="N8" s="56" t="s">
        <v>15</v>
      </c>
      <c r="O8" s="55" t="s">
        <v>14</v>
      </c>
      <c r="P8" s="60"/>
      <c r="AN8" s="19"/>
      <c r="AO8" s="20"/>
    </row>
    <row r="9" spans="1:41" ht="18.75">
      <c r="A9" s="61">
        <v>2538</v>
      </c>
      <c r="B9" s="62" t="s">
        <v>17</v>
      </c>
      <c r="C9" s="63" t="s">
        <v>17</v>
      </c>
      <c r="D9" s="64" t="s">
        <v>17</v>
      </c>
      <c r="E9" s="65" t="s">
        <v>17</v>
      </c>
      <c r="F9" s="66" t="s">
        <v>17</v>
      </c>
      <c r="G9" s="67" t="s">
        <v>17</v>
      </c>
      <c r="H9" s="62" t="s">
        <v>17</v>
      </c>
      <c r="I9" s="63" t="s">
        <v>17</v>
      </c>
      <c r="J9" s="64" t="s">
        <v>17</v>
      </c>
      <c r="K9" s="65" t="s">
        <v>17</v>
      </c>
      <c r="L9" s="66" t="s">
        <v>17</v>
      </c>
      <c r="M9" s="67" t="s">
        <v>17</v>
      </c>
      <c r="N9" s="62" t="s">
        <v>17</v>
      </c>
      <c r="O9" s="68" t="s">
        <v>17</v>
      </c>
      <c r="P9" s="60"/>
      <c r="AN9" s="19"/>
      <c r="AO9" s="20"/>
    </row>
    <row r="10" spans="1:41" ht="18.75">
      <c r="A10" s="69">
        <v>2539</v>
      </c>
      <c r="B10" s="62">
        <f>$Q$5+Q10</f>
        <v>160.29000000000002</v>
      </c>
      <c r="C10" s="63" t="s">
        <v>17</v>
      </c>
      <c r="D10" s="64">
        <v>37149</v>
      </c>
      <c r="E10" s="70">
        <f>$Q$5+R10</f>
        <v>159.99</v>
      </c>
      <c r="F10" s="63">
        <v>43.16</v>
      </c>
      <c r="G10" s="71">
        <v>37514</v>
      </c>
      <c r="H10" s="62">
        <f>$Q$5+T10</f>
        <v>157.57000000000002</v>
      </c>
      <c r="I10" s="63">
        <v>0</v>
      </c>
      <c r="J10" s="64">
        <v>37020</v>
      </c>
      <c r="K10" s="70">
        <f>$Q$5+U10</f>
        <v>157.61</v>
      </c>
      <c r="L10" s="63">
        <v>0.03</v>
      </c>
      <c r="M10" s="71">
        <v>37346</v>
      </c>
      <c r="N10" s="62">
        <v>75.99</v>
      </c>
      <c r="O10" s="68">
        <v>2.41</v>
      </c>
      <c r="P10" s="60"/>
      <c r="Q10" s="6">
        <v>3.02</v>
      </c>
      <c r="R10" s="6">
        <v>2.72</v>
      </c>
      <c r="T10" s="6">
        <v>0.3</v>
      </c>
      <c r="U10" s="1">
        <v>0.34</v>
      </c>
      <c r="AN10" s="19"/>
      <c r="AO10" s="20"/>
    </row>
    <row r="11" spans="1:41" ht="18.75">
      <c r="A11" s="69">
        <v>2540</v>
      </c>
      <c r="B11" s="62">
        <f aca="true" t="shared" si="0" ref="B11:B17">$Q$5+Q11</f>
        <v>160.63000000000002</v>
      </c>
      <c r="C11" s="63">
        <v>162.2</v>
      </c>
      <c r="D11" s="64">
        <v>37127</v>
      </c>
      <c r="E11" s="70">
        <f aca="true" t="shared" si="1" ref="E11:E18">$Q$5+R11</f>
        <v>160.26000000000002</v>
      </c>
      <c r="F11" s="63" t="s">
        <v>16</v>
      </c>
      <c r="G11" s="71">
        <v>37492</v>
      </c>
      <c r="H11" s="62">
        <f aca="true" t="shared" si="2" ref="H11:H18">$Q$5+T11</f>
        <v>157.52</v>
      </c>
      <c r="I11" s="63">
        <v>0.005</v>
      </c>
      <c r="J11" s="64">
        <v>37033</v>
      </c>
      <c r="K11" s="70">
        <f aca="true" t="shared" si="3" ref="K11:K18">$Q$5+U11</f>
        <v>157.52</v>
      </c>
      <c r="L11" s="63" t="s">
        <v>16</v>
      </c>
      <c r="M11" s="71">
        <v>37398</v>
      </c>
      <c r="N11" s="62" t="s">
        <v>17</v>
      </c>
      <c r="O11" s="68" t="s">
        <v>17</v>
      </c>
      <c r="P11" s="60"/>
      <c r="Q11" s="6">
        <v>3.36</v>
      </c>
      <c r="R11" s="6">
        <v>2.99</v>
      </c>
      <c r="T11" s="72">
        <v>0.25</v>
      </c>
      <c r="U11" s="1">
        <v>0.25</v>
      </c>
      <c r="AN11" s="19"/>
      <c r="AO11" s="20"/>
    </row>
    <row r="12" spans="1:41" ht="18.75">
      <c r="A12" s="69">
        <v>2541</v>
      </c>
      <c r="B12" s="62">
        <f t="shared" si="0"/>
        <v>160.51000000000002</v>
      </c>
      <c r="C12" s="63" t="s">
        <v>17</v>
      </c>
      <c r="D12" s="64">
        <v>37144</v>
      </c>
      <c r="E12" s="70" t="s">
        <v>17</v>
      </c>
      <c r="F12" s="63" t="s">
        <v>17</v>
      </c>
      <c r="G12" s="71" t="s">
        <v>17</v>
      </c>
      <c r="H12" s="62">
        <f t="shared" si="2"/>
        <v>157.71</v>
      </c>
      <c r="I12" s="63" t="s">
        <v>17</v>
      </c>
      <c r="J12" s="64">
        <v>37105</v>
      </c>
      <c r="K12" s="70" t="s">
        <v>17</v>
      </c>
      <c r="L12" s="63" t="s">
        <v>17</v>
      </c>
      <c r="M12" s="71" t="s">
        <v>17</v>
      </c>
      <c r="N12" s="62" t="s">
        <v>17</v>
      </c>
      <c r="O12" s="68" t="s">
        <v>17</v>
      </c>
      <c r="P12" s="60"/>
      <c r="Q12" s="6">
        <v>3.24</v>
      </c>
      <c r="R12" s="10" t="s">
        <v>17</v>
      </c>
      <c r="T12" s="6">
        <v>0.44</v>
      </c>
      <c r="U12" s="73" t="s">
        <v>17</v>
      </c>
      <c r="AN12" s="19"/>
      <c r="AO12" s="20"/>
    </row>
    <row r="13" spans="1:41" ht="18.75">
      <c r="A13" s="69">
        <v>2542</v>
      </c>
      <c r="B13" s="62">
        <f t="shared" si="0"/>
        <v>158.47</v>
      </c>
      <c r="C13" s="63" t="s">
        <v>17</v>
      </c>
      <c r="D13" s="64">
        <v>36970</v>
      </c>
      <c r="E13" s="70">
        <f t="shared" si="1"/>
        <v>158.47</v>
      </c>
      <c r="F13" s="63">
        <v>14.8</v>
      </c>
      <c r="G13" s="71">
        <v>37161</v>
      </c>
      <c r="H13" s="62">
        <f t="shared" si="2"/>
        <v>157.69</v>
      </c>
      <c r="I13" s="63">
        <v>0.43</v>
      </c>
      <c r="J13" s="64">
        <v>36922</v>
      </c>
      <c r="K13" s="70">
        <f t="shared" si="3"/>
        <v>157.69</v>
      </c>
      <c r="L13" s="63">
        <v>0.43</v>
      </c>
      <c r="M13" s="71">
        <v>36919</v>
      </c>
      <c r="N13" s="62">
        <v>58.4</v>
      </c>
      <c r="O13" s="68">
        <v>1.85</v>
      </c>
      <c r="P13" s="60"/>
      <c r="Q13" s="6">
        <v>1.2</v>
      </c>
      <c r="R13" s="6">
        <v>1.2</v>
      </c>
      <c r="T13" s="6">
        <v>0.42</v>
      </c>
      <c r="U13" s="1">
        <v>0.42</v>
      </c>
      <c r="AN13" s="19"/>
      <c r="AO13" s="74"/>
    </row>
    <row r="14" spans="1:41" ht="18.75">
      <c r="A14" s="69">
        <v>2543</v>
      </c>
      <c r="B14" s="62">
        <f t="shared" si="0"/>
        <v>160.85000000000002</v>
      </c>
      <c r="C14" s="63">
        <v>206.06</v>
      </c>
      <c r="D14" s="64">
        <v>37146</v>
      </c>
      <c r="E14" s="70">
        <f t="shared" si="1"/>
        <v>159.88000000000002</v>
      </c>
      <c r="F14" s="63">
        <v>100.58</v>
      </c>
      <c r="G14" s="71">
        <v>37146</v>
      </c>
      <c r="H14" s="62">
        <f t="shared" si="2"/>
        <v>157.66</v>
      </c>
      <c r="I14" s="63">
        <v>0.32</v>
      </c>
      <c r="J14" s="64">
        <v>37239</v>
      </c>
      <c r="K14" s="70">
        <f t="shared" si="3"/>
        <v>157.66</v>
      </c>
      <c r="L14" s="63">
        <v>0.32</v>
      </c>
      <c r="M14" s="71">
        <v>37240</v>
      </c>
      <c r="N14" s="62">
        <v>78.227</v>
      </c>
      <c r="O14" s="68">
        <v>2.48</v>
      </c>
      <c r="P14" s="60"/>
      <c r="Q14" s="6">
        <v>3.58</v>
      </c>
      <c r="R14" s="6">
        <v>2.61</v>
      </c>
      <c r="T14" s="6">
        <v>0.39</v>
      </c>
      <c r="U14" s="1">
        <v>0.39</v>
      </c>
      <c r="AN14" s="19"/>
      <c r="AO14" s="74"/>
    </row>
    <row r="15" spans="1:41" ht="18.75">
      <c r="A15" s="69">
        <v>2544</v>
      </c>
      <c r="B15" s="62">
        <f t="shared" si="0"/>
        <v>161.57000000000002</v>
      </c>
      <c r="C15" s="75">
        <v>350.5</v>
      </c>
      <c r="D15" s="64">
        <v>37480</v>
      </c>
      <c r="E15" s="70">
        <f t="shared" si="1"/>
        <v>160.73000000000002</v>
      </c>
      <c r="F15" s="63">
        <v>194.8</v>
      </c>
      <c r="G15" s="71">
        <v>37480</v>
      </c>
      <c r="H15" s="62">
        <f t="shared" si="2"/>
        <v>157.63000000000002</v>
      </c>
      <c r="I15" s="63">
        <v>0.048</v>
      </c>
      <c r="J15" s="64">
        <v>37399</v>
      </c>
      <c r="K15" s="70">
        <f t="shared" si="3"/>
        <v>157.65</v>
      </c>
      <c r="L15" s="63">
        <v>0.33</v>
      </c>
      <c r="M15" s="71">
        <v>37376</v>
      </c>
      <c r="N15" s="62">
        <v>73.905</v>
      </c>
      <c r="O15" s="68">
        <v>2.34</v>
      </c>
      <c r="P15" s="60"/>
      <c r="Q15" s="6">
        <v>4.3</v>
      </c>
      <c r="R15" s="6">
        <v>3.46</v>
      </c>
      <c r="T15" s="6">
        <v>0.36</v>
      </c>
      <c r="U15" s="1">
        <v>0.38</v>
      </c>
      <c r="AN15" s="19"/>
      <c r="AO15" s="74"/>
    </row>
    <row r="16" spans="1:41" ht="18.75">
      <c r="A16" s="69">
        <v>2545</v>
      </c>
      <c r="B16" s="62">
        <f t="shared" si="0"/>
        <v>159.67000000000002</v>
      </c>
      <c r="C16" s="63">
        <v>73</v>
      </c>
      <c r="D16" s="64">
        <v>37528</v>
      </c>
      <c r="E16" s="70">
        <f t="shared" si="1"/>
        <v>159.47</v>
      </c>
      <c r="F16" s="63">
        <v>60.4</v>
      </c>
      <c r="G16" s="71">
        <v>37528</v>
      </c>
      <c r="H16" s="62">
        <f t="shared" si="2"/>
        <v>157.65</v>
      </c>
      <c r="I16" s="63">
        <v>0</v>
      </c>
      <c r="J16" s="64">
        <v>37419</v>
      </c>
      <c r="K16" s="70">
        <f t="shared" si="3"/>
        <v>157.65</v>
      </c>
      <c r="L16" s="63">
        <v>0</v>
      </c>
      <c r="M16" s="71">
        <v>37419</v>
      </c>
      <c r="N16" s="62">
        <v>119.39</v>
      </c>
      <c r="O16" s="68">
        <v>3.785821083</v>
      </c>
      <c r="P16" s="60"/>
      <c r="Q16" s="6">
        <v>2.4</v>
      </c>
      <c r="R16" s="6">
        <v>2.2</v>
      </c>
      <c r="T16" s="6">
        <v>0.38</v>
      </c>
      <c r="U16" s="1">
        <v>0.38</v>
      </c>
      <c r="AN16" s="19"/>
      <c r="AO16" s="74"/>
    </row>
    <row r="17" spans="1:41" ht="18.75">
      <c r="A17" s="69">
        <v>2546</v>
      </c>
      <c r="B17" s="62">
        <f t="shared" si="0"/>
        <v>160.46</v>
      </c>
      <c r="C17" s="63">
        <v>149</v>
      </c>
      <c r="D17" s="64">
        <v>38608</v>
      </c>
      <c r="E17" s="70">
        <f t="shared" si="1"/>
        <v>159.91</v>
      </c>
      <c r="F17" s="63">
        <v>94</v>
      </c>
      <c r="G17" s="71">
        <v>38608</v>
      </c>
      <c r="H17" s="62">
        <f t="shared" si="2"/>
        <v>157.54000000000002</v>
      </c>
      <c r="I17" s="63">
        <v>0.08</v>
      </c>
      <c r="J17" s="71">
        <v>38510</v>
      </c>
      <c r="K17" s="70">
        <f t="shared" si="3"/>
        <v>157.54000000000002</v>
      </c>
      <c r="L17" s="63">
        <v>0.08</v>
      </c>
      <c r="M17" s="71">
        <v>38510</v>
      </c>
      <c r="N17" s="62">
        <v>70.762</v>
      </c>
      <c r="O17" s="68">
        <v>2.24</v>
      </c>
      <c r="P17" s="60"/>
      <c r="Q17" s="6">
        <v>3.19</v>
      </c>
      <c r="R17" s="6">
        <v>2.64</v>
      </c>
      <c r="T17" s="6">
        <v>0.27</v>
      </c>
      <c r="U17" s="1">
        <v>0.27</v>
      </c>
      <c r="AN17" s="19"/>
      <c r="AO17" s="74"/>
    </row>
    <row r="18" spans="1:41" ht="18.75">
      <c r="A18" s="69">
        <v>2547</v>
      </c>
      <c r="B18" s="76">
        <v>164.19</v>
      </c>
      <c r="C18" s="137">
        <v>676.86</v>
      </c>
      <c r="D18" s="64">
        <v>38154</v>
      </c>
      <c r="E18" s="70">
        <f t="shared" si="1"/>
        <v>161.7</v>
      </c>
      <c r="F18" s="63">
        <v>271.4</v>
      </c>
      <c r="G18" s="71">
        <v>38154</v>
      </c>
      <c r="H18" s="62">
        <f t="shared" si="2"/>
        <v>157.56</v>
      </c>
      <c r="I18" s="63">
        <v>0.09</v>
      </c>
      <c r="J18" s="71">
        <v>38306</v>
      </c>
      <c r="K18" s="70">
        <f t="shared" si="3"/>
        <v>157.56</v>
      </c>
      <c r="L18" s="63">
        <v>0.09</v>
      </c>
      <c r="M18" s="71">
        <v>38306</v>
      </c>
      <c r="N18" s="62">
        <v>139.87296</v>
      </c>
      <c r="O18" s="68">
        <f>N18*0.0317097</f>
        <v>4.435329599712</v>
      </c>
      <c r="P18" s="60"/>
      <c r="Q18" s="72">
        <f>B18-Q5</f>
        <v>6.9199999999999875</v>
      </c>
      <c r="R18" s="6">
        <v>4.429999999999978</v>
      </c>
      <c r="T18" s="6">
        <v>0.28999999999999204</v>
      </c>
      <c r="U18" s="1">
        <v>0.28999999999999204</v>
      </c>
      <c r="AN18" s="19"/>
      <c r="AO18" s="74"/>
    </row>
    <row r="19" spans="1:20" ht="18.75">
      <c r="A19" s="69">
        <v>2548</v>
      </c>
      <c r="B19" s="77">
        <v>160.07</v>
      </c>
      <c r="C19" s="78">
        <v>74.39</v>
      </c>
      <c r="D19" s="79">
        <v>38623</v>
      </c>
      <c r="E19" s="80">
        <v>160.03</v>
      </c>
      <c r="F19" s="78">
        <v>72.46</v>
      </c>
      <c r="G19" s="81">
        <v>38623</v>
      </c>
      <c r="H19" s="80">
        <v>157.68</v>
      </c>
      <c r="I19" s="78">
        <v>0.05</v>
      </c>
      <c r="J19" s="81">
        <v>38514</v>
      </c>
      <c r="K19" s="80">
        <v>157.68</v>
      </c>
      <c r="L19" s="78">
        <v>0.05</v>
      </c>
      <c r="M19" s="81">
        <v>38690</v>
      </c>
      <c r="N19" s="77">
        <v>329.2565760000001</v>
      </c>
      <c r="O19" s="68">
        <f>N19*0.0317097</f>
        <v>10.440627247987203</v>
      </c>
      <c r="P19" s="60"/>
      <c r="Q19" s="6">
        <f>B19-Q5</f>
        <v>2.799999999999983</v>
      </c>
      <c r="T19" s="6">
        <f>H19-Q5</f>
        <v>0.4099999999999966</v>
      </c>
    </row>
    <row r="20" spans="1:20" ht="18.75">
      <c r="A20" s="69">
        <v>2549</v>
      </c>
      <c r="B20" s="77">
        <v>161.95</v>
      </c>
      <c r="C20" s="78">
        <v>416.5</v>
      </c>
      <c r="D20" s="81">
        <v>38616</v>
      </c>
      <c r="E20" s="80">
        <v>160.865</v>
      </c>
      <c r="F20" s="78">
        <v>192.8</v>
      </c>
      <c r="G20" s="81">
        <v>38616</v>
      </c>
      <c r="H20" s="77">
        <f>1.26+Q5</f>
        <v>158.53</v>
      </c>
      <c r="I20" s="78">
        <v>0</v>
      </c>
      <c r="J20" s="79">
        <v>339</v>
      </c>
      <c r="K20" s="80">
        <f>1.26+Q5</f>
        <v>158.53</v>
      </c>
      <c r="L20" s="78">
        <v>0</v>
      </c>
      <c r="M20" s="81">
        <v>38700</v>
      </c>
      <c r="N20" s="77">
        <v>375.04857599999997</v>
      </c>
      <c r="O20" s="68">
        <f>N20*0.0317097</f>
        <v>11.8926778303872</v>
      </c>
      <c r="P20" s="60"/>
      <c r="Q20" s="6">
        <f>B20-Q5</f>
        <v>4.679999999999978</v>
      </c>
      <c r="T20" s="1">
        <v>1.26</v>
      </c>
    </row>
    <row r="21" spans="1:20" ht="18.75">
      <c r="A21" s="69">
        <v>2550</v>
      </c>
      <c r="B21" s="77">
        <f>Q5+2.4</f>
        <v>159.67000000000002</v>
      </c>
      <c r="C21" s="78">
        <v>27</v>
      </c>
      <c r="D21" s="81">
        <v>38612</v>
      </c>
      <c r="E21" s="80">
        <v>159.66</v>
      </c>
      <c r="F21" s="78">
        <v>26.2</v>
      </c>
      <c r="G21" s="81">
        <v>38581</v>
      </c>
      <c r="H21" s="77">
        <f>Q5+1.8</f>
        <v>159.07000000000002</v>
      </c>
      <c r="I21" s="78">
        <v>0.4</v>
      </c>
      <c r="J21" s="79">
        <v>153</v>
      </c>
      <c r="K21" s="80">
        <v>159.07</v>
      </c>
      <c r="L21" s="78">
        <v>0.4</v>
      </c>
      <c r="M21" s="81">
        <v>153</v>
      </c>
      <c r="N21" s="77">
        <v>54.61</v>
      </c>
      <c r="O21" s="82">
        <f aca="true" t="shared" si="4" ref="O21:O37">N21*0.0317097</f>
        <v>1.731666717</v>
      </c>
      <c r="P21" s="60"/>
      <c r="Q21" s="6">
        <f>B21-Q5</f>
        <v>2.4000000000000057</v>
      </c>
      <c r="R21" s="37"/>
      <c r="T21" s="6">
        <v>1.8</v>
      </c>
    </row>
    <row r="22" spans="1:20" ht="18.75">
      <c r="A22" s="69">
        <v>2551</v>
      </c>
      <c r="B22" s="77">
        <v>159.63</v>
      </c>
      <c r="C22" s="78">
        <v>23.76</v>
      </c>
      <c r="D22" s="81">
        <v>38509</v>
      </c>
      <c r="E22" s="80">
        <v>159.62</v>
      </c>
      <c r="F22" s="78">
        <v>23.04</v>
      </c>
      <c r="G22" s="81">
        <v>158</v>
      </c>
      <c r="H22" s="77">
        <v>159.1</v>
      </c>
      <c r="I22" s="78">
        <v>0.4</v>
      </c>
      <c r="J22" s="79">
        <v>212</v>
      </c>
      <c r="K22" s="80">
        <v>159.1</v>
      </c>
      <c r="L22" s="78">
        <v>0.4</v>
      </c>
      <c r="M22" s="81">
        <v>212</v>
      </c>
      <c r="N22" s="77">
        <v>53.91</v>
      </c>
      <c r="O22" s="82">
        <f t="shared" si="4"/>
        <v>1.709469927</v>
      </c>
      <c r="P22" s="60"/>
      <c r="Q22" s="6">
        <f>B22-Q5</f>
        <v>2.359999999999985</v>
      </c>
      <c r="T22" s="6">
        <f aca="true" t="shared" si="5" ref="T22:T37">H22-$Q$5</f>
        <v>1.829999999999984</v>
      </c>
    </row>
    <row r="23" spans="1:20" ht="18.75">
      <c r="A23" s="69">
        <v>2552</v>
      </c>
      <c r="B23" s="77">
        <v>159.87</v>
      </c>
      <c r="C23" s="78">
        <v>52.92</v>
      </c>
      <c r="D23" s="81">
        <v>38586</v>
      </c>
      <c r="E23" s="80">
        <v>159.61</v>
      </c>
      <c r="F23" s="78">
        <v>24.3</v>
      </c>
      <c r="G23" s="81">
        <v>235</v>
      </c>
      <c r="H23" s="77">
        <v>159.14</v>
      </c>
      <c r="I23" s="78">
        <v>0.4</v>
      </c>
      <c r="J23" s="79">
        <v>98</v>
      </c>
      <c r="K23" s="80">
        <v>159.14</v>
      </c>
      <c r="L23" s="78">
        <v>0.4</v>
      </c>
      <c r="M23" s="81">
        <v>98</v>
      </c>
      <c r="N23" s="77">
        <v>61.24</v>
      </c>
      <c r="O23" s="82">
        <f t="shared" si="4"/>
        <v>1.9419020280000001</v>
      </c>
      <c r="P23" s="60"/>
      <c r="Q23" s="6">
        <f>B23-Q5</f>
        <v>2.5999999999999943</v>
      </c>
      <c r="T23" s="6">
        <f t="shared" si="5"/>
        <v>1.8699999999999761</v>
      </c>
    </row>
    <row r="24" spans="1:20" ht="18.75" customHeight="1">
      <c r="A24" s="69">
        <v>2553</v>
      </c>
      <c r="B24" s="77">
        <v>160.5</v>
      </c>
      <c r="C24" s="78">
        <v>142</v>
      </c>
      <c r="D24" s="81">
        <v>38593</v>
      </c>
      <c r="E24" s="80">
        <v>159.97</v>
      </c>
      <c r="F24" s="78">
        <v>66.02</v>
      </c>
      <c r="G24" s="81">
        <v>242</v>
      </c>
      <c r="H24" s="77">
        <v>159.121</v>
      </c>
      <c r="I24" s="78">
        <v>0.4</v>
      </c>
      <c r="J24" s="79">
        <v>40313</v>
      </c>
      <c r="K24" s="80">
        <v>159.143</v>
      </c>
      <c r="L24" s="78">
        <v>0.8</v>
      </c>
      <c r="M24" s="81">
        <v>40313</v>
      </c>
      <c r="N24" s="77">
        <v>73.9</v>
      </c>
      <c r="O24" s="82">
        <f t="shared" si="4"/>
        <v>2.34334683</v>
      </c>
      <c r="P24" s="60"/>
      <c r="Q24" s="6">
        <f aca="true" t="shared" si="6" ref="Q24:Q37">B24-$Q$5</f>
        <v>3.2299999999999898</v>
      </c>
      <c r="T24" s="6">
        <f t="shared" si="5"/>
        <v>1.850999999999999</v>
      </c>
    </row>
    <row r="25" spans="1:20" ht="18.75" customHeight="1">
      <c r="A25" s="69">
        <v>2554</v>
      </c>
      <c r="B25" s="77">
        <v>161.13</v>
      </c>
      <c r="C25" s="78">
        <v>262.15</v>
      </c>
      <c r="D25" s="81">
        <v>40755</v>
      </c>
      <c r="E25" s="80">
        <v>160.441</v>
      </c>
      <c r="F25" s="78">
        <v>132</v>
      </c>
      <c r="G25" s="81">
        <v>40756</v>
      </c>
      <c r="H25" s="77">
        <v>158.97</v>
      </c>
      <c r="I25" s="78">
        <v>0.14</v>
      </c>
      <c r="J25" s="79">
        <v>40854</v>
      </c>
      <c r="K25" s="80">
        <v>159.093</v>
      </c>
      <c r="L25" s="78">
        <v>0.75</v>
      </c>
      <c r="M25" s="81">
        <v>40853</v>
      </c>
      <c r="N25" s="77">
        <v>237.26</v>
      </c>
      <c r="O25" s="82">
        <f t="shared" si="4"/>
        <v>7.523443422</v>
      </c>
      <c r="P25" s="60"/>
      <c r="Q25" s="6">
        <f t="shared" si="6"/>
        <v>3.859999999999985</v>
      </c>
      <c r="T25" s="6">
        <f t="shared" si="5"/>
        <v>1.6999999999999886</v>
      </c>
    </row>
    <row r="26" spans="1:20" ht="18.75" customHeight="1">
      <c r="A26" s="69">
        <v>2555</v>
      </c>
      <c r="B26" s="77">
        <v>160.23</v>
      </c>
      <c r="C26" s="78">
        <v>97.8</v>
      </c>
      <c r="D26" s="81">
        <v>41115</v>
      </c>
      <c r="E26" s="80">
        <v>160.003</v>
      </c>
      <c r="F26" s="78">
        <v>67</v>
      </c>
      <c r="G26" s="81">
        <v>41115</v>
      </c>
      <c r="H26" s="77">
        <v>159.1</v>
      </c>
      <c r="I26" s="78">
        <v>0</v>
      </c>
      <c r="J26" s="79">
        <v>41010</v>
      </c>
      <c r="K26" s="80">
        <v>159.1</v>
      </c>
      <c r="L26" s="78">
        <v>0</v>
      </c>
      <c r="M26" s="81">
        <v>41010</v>
      </c>
      <c r="N26" s="77">
        <v>196.05</v>
      </c>
      <c r="O26" s="82">
        <f t="shared" si="4"/>
        <v>6.216686685000001</v>
      </c>
      <c r="P26" s="60"/>
      <c r="Q26" s="6">
        <f t="shared" si="6"/>
        <v>2.9599999999999795</v>
      </c>
      <c r="T26" s="1">
        <f t="shared" si="5"/>
        <v>1.829999999999984</v>
      </c>
    </row>
    <row r="27" spans="1:20" ht="18.75" customHeight="1">
      <c r="A27" s="83">
        <v>2556</v>
      </c>
      <c r="B27" s="84">
        <v>159.85</v>
      </c>
      <c r="C27" s="85" t="s">
        <v>17</v>
      </c>
      <c r="D27" s="86">
        <v>41517</v>
      </c>
      <c r="E27" s="87">
        <v>159.56</v>
      </c>
      <c r="F27" s="85" t="s">
        <v>17</v>
      </c>
      <c r="G27" s="86">
        <v>41517</v>
      </c>
      <c r="H27" s="84">
        <v>159.16</v>
      </c>
      <c r="I27" s="85" t="s">
        <v>17</v>
      </c>
      <c r="J27" s="88">
        <v>41317</v>
      </c>
      <c r="K27" s="87">
        <v>159.16</v>
      </c>
      <c r="L27" s="85" t="s">
        <v>17</v>
      </c>
      <c r="M27" s="86">
        <v>41318</v>
      </c>
      <c r="N27" s="89" t="s">
        <v>17</v>
      </c>
      <c r="O27" s="90" t="s">
        <v>17</v>
      </c>
      <c r="P27" s="60"/>
      <c r="Q27" s="6">
        <f t="shared" si="6"/>
        <v>2.579999999999984</v>
      </c>
      <c r="T27" s="1">
        <f t="shared" si="5"/>
        <v>1.8899999999999864</v>
      </c>
    </row>
    <row r="28" spans="1:20" ht="18.75" customHeight="1">
      <c r="A28" s="69">
        <v>2557</v>
      </c>
      <c r="B28" s="77">
        <v>159.95</v>
      </c>
      <c r="C28" s="78">
        <v>68.75</v>
      </c>
      <c r="D28" s="81">
        <v>41884</v>
      </c>
      <c r="E28" s="80">
        <v>159.678</v>
      </c>
      <c r="F28" s="78">
        <v>36</v>
      </c>
      <c r="G28" s="81">
        <v>41884</v>
      </c>
      <c r="H28" s="77">
        <v>159.15</v>
      </c>
      <c r="I28" s="78">
        <v>0</v>
      </c>
      <c r="J28" s="79">
        <v>41785</v>
      </c>
      <c r="K28" s="80">
        <v>159.153</v>
      </c>
      <c r="L28" s="78">
        <v>0</v>
      </c>
      <c r="M28" s="81">
        <v>41785</v>
      </c>
      <c r="N28" s="77">
        <v>44.6</v>
      </c>
      <c r="O28" s="82">
        <f t="shared" si="4"/>
        <v>1.41425262</v>
      </c>
      <c r="P28" s="60"/>
      <c r="Q28" s="1">
        <f t="shared" si="6"/>
        <v>2.6799999999999784</v>
      </c>
      <c r="T28" s="1">
        <f t="shared" si="5"/>
        <v>1.8799999999999955</v>
      </c>
    </row>
    <row r="29" spans="1:20" ht="18.75" customHeight="1">
      <c r="A29" s="69">
        <v>2558</v>
      </c>
      <c r="B29" s="77">
        <v>159.44</v>
      </c>
      <c r="C29" s="78">
        <v>9.7</v>
      </c>
      <c r="D29" s="81">
        <v>42289</v>
      </c>
      <c r="E29" s="80">
        <v>159.411</v>
      </c>
      <c r="F29" s="78">
        <v>8.05</v>
      </c>
      <c r="G29" s="81">
        <v>42289</v>
      </c>
      <c r="H29" s="77">
        <v>158.07</v>
      </c>
      <c r="I29" s="78">
        <v>0</v>
      </c>
      <c r="J29" s="79">
        <v>42044</v>
      </c>
      <c r="K29" s="80">
        <v>158.07</v>
      </c>
      <c r="L29" s="78">
        <v>0</v>
      </c>
      <c r="M29" s="81">
        <v>42045</v>
      </c>
      <c r="N29" s="77">
        <v>29.26</v>
      </c>
      <c r="O29" s="82">
        <f t="shared" si="4"/>
        <v>0.9278258220000001</v>
      </c>
      <c r="P29" s="60"/>
      <c r="Q29" s="1">
        <f t="shared" si="6"/>
        <v>2.1699999999999875</v>
      </c>
      <c r="T29" s="6">
        <f t="shared" si="5"/>
        <v>0.799999999999983</v>
      </c>
    </row>
    <row r="30" spans="1:20" ht="18.75" customHeight="1">
      <c r="A30" s="69">
        <v>2559</v>
      </c>
      <c r="B30" s="77">
        <v>160.32</v>
      </c>
      <c r="C30" s="78">
        <v>109.5</v>
      </c>
      <c r="D30" s="81">
        <v>42655</v>
      </c>
      <c r="E30" s="80">
        <v>159.85</v>
      </c>
      <c r="F30" s="78">
        <v>50.5</v>
      </c>
      <c r="G30" s="81">
        <v>42655</v>
      </c>
      <c r="H30" s="77">
        <v>158.94</v>
      </c>
      <c r="I30" s="78">
        <v>0</v>
      </c>
      <c r="J30" s="79">
        <v>42507</v>
      </c>
      <c r="K30" s="80">
        <v>158.973</v>
      </c>
      <c r="L30" s="78">
        <v>0</v>
      </c>
      <c r="M30" s="81">
        <v>42507</v>
      </c>
      <c r="N30" s="77">
        <v>118.52</v>
      </c>
      <c r="O30" s="82">
        <f t="shared" si="4"/>
        <v>3.7582336439999997</v>
      </c>
      <c r="P30" s="60"/>
      <c r="Q30" s="1">
        <f t="shared" si="6"/>
        <v>3.049999999999983</v>
      </c>
      <c r="T30" s="1">
        <f t="shared" si="5"/>
        <v>1.6699999999999875</v>
      </c>
    </row>
    <row r="31" spans="1:20" ht="18.75" customHeight="1">
      <c r="A31" s="69">
        <v>2560</v>
      </c>
      <c r="B31" s="77">
        <v>159.83</v>
      </c>
      <c r="C31" s="78">
        <v>71.5</v>
      </c>
      <c r="D31" s="81">
        <v>42941</v>
      </c>
      <c r="E31" s="80">
        <v>159.635</v>
      </c>
      <c r="F31" s="78">
        <v>37</v>
      </c>
      <c r="G31" s="81">
        <v>42941</v>
      </c>
      <c r="H31" s="77">
        <v>159.16</v>
      </c>
      <c r="I31" s="78">
        <v>0</v>
      </c>
      <c r="J31" s="79">
        <v>43075</v>
      </c>
      <c r="K31" s="80">
        <v>159.16</v>
      </c>
      <c r="L31" s="78">
        <v>0</v>
      </c>
      <c r="M31" s="81">
        <v>43077</v>
      </c>
      <c r="N31" s="77">
        <v>81.68</v>
      </c>
      <c r="O31" s="82">
        <f t="shared" si="4"/>
        <v>2.5900482960000004</v>
      </c>
      <c r="P31" s="60"/>
      <c r="Q31" s="1">
        <f t="shared" si="6"/>
        <v>2.5600000000000023</v>
      </c>
      <c r="T31" s="1">
        <f t="shared" si="5"/>
        <v>1.8899999999999864</v>
      </c>
    </row>
    <row r="32" spans="1:20" ht="18.75" customHeight="1">
      <c r="A32" s="69">
        <v>2561</v>
      </c>
      <c r="B32" s="77">
        <v>160.35</v>
      </c>
      <c r="C32" s="78">
        <v>117.25</v>
      </c>
      <c r="D32" s="81">
        <v>43310</v>
      </c>
      <c r="E32" s="80">
        <v>159.994</v>
      </c>
      <c r="F32" s="78">
        <v>69.8</v>
      </c>
      <c r="G32" s="81">
        <v>43310</v>
      </c>
      <c r="H32" s="77">
        <v>158.98</v>
      </c>
      <c r="I32" s="78">
        <v>0</v>
      </c>
      <c r="J32" s="79">
        <v>241593</v>
      </c>
      <c r="K32" s="80">
        <v>159.092</v>
      </c>
      <c r="L32" s="78">
        <v>0.27</v>
      </c>
      <c r="M32" s="81">
        <v>241593</v>
      </c>
      <c r="N32" s="77">
        <v>111.07</v>
      </c>
      <c r="O32" s="82">
        <f t="shared" si="4"/>
        <v>3.521996379</v>
      </c>
      <c r="P32" s="60"/>
      <c r="Q32" s="1">
        <f t="shared" si="6"/>
        <v>3.079999999999984</v>
      </c>
      <c r="T32" s="1">
        <f t="shared" si="5"/>
        <v>1.7099999999999795</v>
      </c>
    </row>
    <row r="33" spans="1:20" ht="18.75" customHeight="1">
      <c r="A33" s="69">
        <v>2562</v>
      </c>
      <c r="B33" s="77">
        <v>161.1</v>
      </c>
      <c r="C33" s="78">
        <v>230.5</v>
      </c>
      <c r="D33" s="81">
        <v>43708</v>
      </c>
      <c r="E33" s="80">
        <v>160.381</v>
      </c>
      <c r="F33" s="78">
        <v>104.32</v>
      </c>
      <c r="G33" s="81">
        <v>43708</v>
      </c>
      <c r="H33" s="77">
        <v>158.92</v>
      </c>
      <c r="I33" s="78">
        <v>0.02</v>
      </c>
      <c r="J33" s="79">
        <v>241997</v>
      </c>
      <c r="K33" s="80">
        <v>158.94</v>
      </c>
      <c r="L33" s="78">
        <v>0.04</v>
      </c>
      <c r="M33" s="81">
        <v>241997</v>
      </c>
      <c r="N33" s="77">
        <v>79.2</v>
      </c>
      <c r="O33" s="82">
        <f t="shared" si="4"/>
        <v>2.51140824</v>
      </c>
      <c r="P33" s="60"/>
      <c r="Q33" s="1">
        <f t="shared" si="6"/>
        <v>3.829999999999984</v>
      </c>
      <c r="T33" s="1">
        <f t="shared" si="5"/>
        <v>1.6499999999999773</v>
      </c>
    </row>
    <row r="34" spans="1:20" ht="18.75" customHeight="1">
      <c r="A34" s="69">
        <v>2563</v>
      </c>
      <c r="B34" s="77">
        <v>160.71</v>
      </c>
      <c r="C34" s="78">
        <v>154.58</v>
      </c>
      <c r="D34" s="81">
        <v>44064</v>
      </c>
      <c r="E34" s="80">
        <v>160.485</v>
      </c>
      <c r="F34" s="78">
        <v>115.9</v>
      </c>
      <c r="G34" s="81">
        <v>44064</v>
      </c>
      <c r="H34" s="77">
        <v>158.19</v>
      </c>
      <c r="I34" s="78">
        <v>0.02</v>
      </c>
      <c r="J34" s="79">
        <v>242503</v>
      </c>
      <c r="K34" s="80">
        <v>158.19</v>
      </c>
      <c r="L34" s="78">
        <v>0.02</v>
      </c>
      <c r="M34" s="81">
        <v>242503</v>
      </c>
      <c r="N34" s="77">
        <v>79.59</v>
      </c>
      <c r="O34" s="82">
        <f t="shared" si="4"/>
        <v>2.5237750230000002</v>
      </c>
      <c r="P34" s="60"/>
      <c r="Q34" s="1">
        <f t="shared" si="6"/>
        <v>3.4399999999999977</v>
      </c>
      <c r="T34" s="1">
        <f t="shared" si="5"/>
        <v>0.9199999999999875</v>
      </c>
    </row>
    <row r="35" spans="1:20" ht="18.75" customHeight="1">
      <c r="A35" s="69">
        <v>2564</v>
      </c>
      <c r="B35" s="77">
        <v>159.59</v>
      </c>
      <c r="C35" s="78">
        <v>15.05</v>
      </c>
      <c r="D35" s="81">
        <v>44448</v>
      </c>
      <c r="E35" s="80">
        <v>159.58</v>
      </c>
      <c r="F35" s="78">
        <v>14.6</v>
      </c>
      <c r="G35" s="81">
        <v>44449</v>
      </c>
      <c r="H35" s="77">
        <v>158.53</v>
      </c>
      <c r="I35" s="78">
        <v>0</v>
      </c>
      <c r="J35" s="79">
        <v>242648</v>
      </c>
      <c r="K35" s="80">
        <v>158.538</v>
      </c>
      <c r="L35" s="78">
        <v>0</v>
      </c>
      <c r="M35" s="81">
        <v>242648</v>
      </c>
      <c r="N35" s="77">
        <v>53.77</v>
      </c>
      <c r="O35" s="82">
        <f t="shared" si="4"/>
        <v>1.705030569</v>
      </c>
      <c r="P35" s="60"/>
      <c r="Q35" s="1">
        <f t="shared" si="6"/>
        <v>2.319999999999993</v>
      </c>
      <c r="T35" s="1">
        <f t="shared" si="5"/>
        <v>1.259999999999991</v>
      </c>
    </row>
    <row r="36" spans="1:20" ht="18.75" customHeight="1">
      <c r="A36" s="69">
        <v>2565</v>
      </c>
      <c r="B36" s="77">
        <v>160.48</v>
      </c>
      <c r="C36" s="78">
        <v>106.28</v>
      </c>
      <c r="D36" s="81">
        <v>44794</v>
      </c>
      <c r="E36" s="80">
        <v>159.987</v>
      </c>
      <c r="F36" s="78">
        <v>50.1</v>
      </c>
      <c r="G36" s="81">
        <v>44794</v>
      </c>
      <c r="H36" s="77">
        <v>159.17</v>
      </c>
      <c r="I36" s="78">
        <v>0.17</v>
      </c>
      <c r="J36" s="79">
        <v>243339</v>
      </c>
      <c r="K36" s="80">
        <v>159.17</v>
      </c>
      <c r="L36" s="78">
        <v>0.17</v>
      </c>
      <c r="M36" s="81">
        <v>243340</v>
      </c>
      <c r="N36" s="77">
        <v>124.58</v>
      </c>
      <c r="O36" s="82">
        <f t="shared" si="4"/>
        <v>3.950394426</v>
      </c>
      <c r="P36" s="60"/>
      <c r="Q36" s="1">
        <f t="shared" si="6"/>
        <v>3.2099999999999795</v>
      </c>
      <c r="T36" s="1">
        <f t="shared" si="5"/>
        <v>1.8999999999999773</v>
      </c>
    </row>
    <row r="37" spans="1:20" ht="18.75" customHeight="1">
      <c r="A37" s="69">
        <v>2566</v>
      </c>
      <c r="B37" s="77">
        <v>160.44</v>
      </c>
      <c r="C37" s="78">
        <v>103.6</v>
      </c>
      <c r="D37" s="81">
        <v>45208</v>
      </c>
      <c r="E37" s="80">
        <v>160.129</v>
      </c>
      <c r="F37" s="78">
        <v>65.3</v>
      </c>
      <c r="G37" s="81">
        <v>45208</v>
      </c>
      <c r="H37" s="77">
        <v>159.13</v>
      </c>
      <c r="I37" s="78">
        <v>0.44</v>
      </c>
      <c r="J37" s="79">
        <v>243681</v>
      </c>
      <c r="K37" s="80">
        <v>159.14</v>
      </c>
      <c r="L37" s="78">
        <v>0.52</v>
      </c>
      <c r="M37" s="81">
        <v>243681</v>
      </c>
      <c r="N37" s="77">
        <v>80.25</v>
      </c>
      <c r="O37" s="82">
        <f t="shared" si="4"/>
        <v>2.5447034250000002</v>
      </c>
      <c r="P37" s="60"/>
      <c r="Q37" s="1">
        <f t="shared" si="6"/>
        <v>3.1699999999999875</v>
      </c>
      <c r="T37" s="1">
        <f t="shared" si="5"/>
        <v>1.8599999999999852</v>
      </c>
    </row>
    <row r="38" spans="1:16" ht="18.75" customHeight="1">
      <c r="A38" s="69"/>
      <c r="B38" s="77"/>
      <c r="C38" s="78"/>
      <c r="D38" s="79"/>
      <c r="E38" s="80"/>
      <c r="F38" s="78"/>
      <c r="G38" s="81"/>
      <c r="H38" s="77"/>
      <c r="I38" s="78"/>
      <c r="J38" s="79"/>
      <c r="K38" s="80"/>
      <c r="L38" s="78"/>
      <c r="M38" s="81"/>
      <c r="N38" s="77"/>
      <c r="O38" s="82"/>
      <c r="P38" s="60"/>
    </row>
    <row r="39" spans="1:16" ht="18.75" customHeight="1">
      <c r="A39" s="91"/>
      <c r="B39" s="77"/>
      <c r="C39" s="78"/>
      <c r="D39" s="79"/>
      <c r="E39" s="80"/>
      <c r="F39" s="78"/>
      <c r="G39" s="81"/>
      <c r="H39" s="77"/>
      <c r="I39" s="78"/>
      <c r="J39" s="79"/>
      <c r="K39" s="80"/>
      <c r="L39" s="78"/>
      <c r="M39" s="81"/>
      <c r="N39" s="77"/>
      <c r="O39" s="82"/>
      <c r="P39" s="60"/>
    </row>
    <row r="40" spans="1:16" ht="18.75" customHeight="1">
      <c r="A40" s="119" t="s">
        <v>3</v>
      </c>
      <c r="B40" s="62">
        <f>MAX(B10:B39)</f>
        <v>164.19</v>
      </c>
      <c r="C40" s="63">
        <f>MAX(C28:C39,C14:C26,C11)</f>
        <v>676.86</v>
      </c>
      <c r="D40" s="64">
        <v>236480</v>
      </c>
      <c r="E40" s="70">
        <f>MAX(E13:E39,E10:E11)</f>
        <v>161.7</v>
      </c>
      <c r="F40" s="63">
        <f>MAX(F28:F39,F13:F26,F10)</f>
        <v>271.4</v>
      </c>
      <c r="G40" s="71">
        <v>236480</v>
      </c>
      <c r="H40" s="62">
        <f>MAX(H10:H39)</f>
        <v>159.17</v>
      </c>
      <c r="I40" s="63">
        <f>MAX(I28:I39,I13:I26,I10:I11)</f>
        <v>0.44</v>
      </c>
      <c r="J40" s="64">
        <v>234518</v>
      </c>
      <c r="K40" s="70">
        <f>MAX(K13:K39,K10:K11)</f>
        <v>159.17</v>
      </c>
      <c r="L40" s="63">
        <f>MAX(L28:L39,L13:L26,L10)</f>
        <v>0.8</v>
      </c>
      <c r="M40" s="81">
        <v>238640</v>
      </c>
      <c r="N40" s="62">
        <f>MAX(N28:N39,N13:N26,N10)</f>
        <v>375.04857599999997</v>
      </c>
      <c r="O40" s="68">
        <f>MAX(O28:O39,O13:O26,O10)</f>
        <v>11.8926778303872</v>
      </c>
      <c r="P40" s="60"/>
    </row>
    <row r="41" spans="1:16" ht="18.75" customHeight="1">
      <c r="A41" s="119" t="s">
        <v>13</v>
      </c>
      <c r="B41" s="62">
        <f>AVERAGE(B10:B39)</f>
        <v>160.41964285714283</v>
      </c>
      <c r="C41" s="63">
        <f>AVERAGE(C28:C39,C14:C26,C11)</f>
        <v>154.20208333333335</v>
      </c>
      <c r="D41" s="120"/>
      <c r="E41" s="70">
        <f>AVERAGE(E13:E39,E10:E11)</f>
        <v>159.97403703703708</v>
      </c>
      <c r="F41" s="63">
        <f>AVERAGE(F28:F39,F13:F26,F10)</f>
        <v>77.38119999999999</v>
      </c>
      <c r="G41" s="71"/>
      <c r="H41" s="62">
        <f>AVERAGE(H10:H39)</f>
        <v>158.45146428571428</v>
      </c>
      <c r="I41" s="63">
        <f>AVERAGE(I28:I39,I13:I26,I10:I11)</f>
        <v>0.13126923076923078</v>
      </c>
      <c r="J41" s="64"/>
      <c r="K41" s="70">
        <f>AVERAGE(K13:K39,K10:K11)</f>
        <v>158.4934074074074</v>
      </c>
      <c r="L41" s="63">
        <f>AVERAGE(L28:L39,L13:L26,L10)</f>
        <v>0.204</v>
      </c>
      <c r="M41" s="71"/>
      <c r="N41" s="62">
        <f>AVERAGE(N28:N39,N13:N26,N10)</f>
        <v>112.01368447999998</v>
      </c>
      <c r="O41" s="68">
        <f>AVERAGE(O28:O39,O13:O26,O10)</f>
        <v>3.5515455925634556</v>
      </c>
      <c r="P41" s="92"/>
    </row>
    <row r="42" spans="1:16" ht="18.75" customHeight="1">
      <c r="A42" s="119" t="s">
        <v>4</v>
      </c>
      <c r="B42" s="62">
        <f>MIN(B10:B39)</f>
        <v>158.47</v>
      </c>
      <c r="C42" s="63">
        <f>MIN(C28:C39,C14:C26,C11)</f>
        <v>9.7</v>
      </c>
      <c r="D42" s="130">
        <v>240616</v>
      </c>
      <c r="E42" s="70">
        <f>MIN(E13:E39,E10:E11)</f>
        <v>158.47</v>
      </c>
      <c r="F42" s="63">
        <f>MIN(F28:F39,F13:F26,F10)</f>
        <v>8.05</v>
      </c>
      <c r="G42" s="81">
        <v>240616</v>
      </c>
      <c r="H42" s="62">
        <f>MIN(H10:H39)</f>
        <v>157.52</v>
      </c>
      <c r="I42" s="63">
        <f>MIN(I28:I39,I13:I26,I10:I11)</f>
        <v>0</v>
      </c>
      <c r="J42" s="79">
        <v>241402</v>
      </c>
      <c r="K42" s="70">
        <f>MIN(K13:K39,K10:K11)</f>
        <v>157.52</v>
      </c>
      <c r="L42" s="63">
        <f>MIN(L28:L39,L13:L26,L10)</f>
        <v>0</v>
      </c>
      <c r="M42" s="81">
        <v>241404</v>
      </c>
      <c r="N42" s="62">
        <f>MIN(N28:N39,N13:N26,N10)</f>
        <v>29.26</v>
      </c>
      <c r="O42" s="68">
        <f>MIN(O28:O39,O13:O26,O10)</f>
        <v>0.9278258220000001</v>
      </c>
      <c r="P42" s="92"/>
    </row>
    <row r="43" spans="1:16" ht="22.5" customHeight="1">
      <c r="A43" s="123" t="s">
        <v>28</v>
      </c>
      <c r="B43" s="122"/>
      <c r="C43" s="122"/>
      <c r="E43" s="122"/>
      <c r="F43" s="122"/>
      <c r="G43" s="124"/>
      <c r="H43" s="121"/>
      <c r="I43" s="122"/>
      <c r="J43" s="125"/>
      <c r="K43" s="122"/>
      <c r="L43" s="122"/>
      <c r="M43" s="125"/>
      <c r="N43" s="122"/>
      <c r="O43" s="122"/>
      <c r="P43" s="92"/>
    </row>
    <row r="44" spans="1:16" ht="16.5" customHeight="1">
      <c r="A44" s="126"/>
      <c r="B44" s="128" t="s">
        <v>27</v>
      </c>
      <c r="C44" s="92"/>
      <c r="D44" s="127"/>
      <c r="F44" s="92"/>
      <c r="G44" s="127"/>
      <c r="H44" s="126"/>
      <c r="I44" s="92"/>
      <c r="J44" s="129"/>
      <c r="K44" s="92"/>
      <c r="L44" s="92"/>
      <c r="M44" s="129"/>
      <c r="N44" s="92"/>
      <c r="O44" s="92"/>
      <c r="P44" s="92"/>
    </row>
  </sheetData>
  <sheetProtection/>
  <printOptions/>
  <pageMargins left="0.97" right="0.31" top="0.54" bottom="0.39" header="0.5" footer="0.5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100"/>
  <sheetViews>
    <sheetView zoomScalePageLayoutView="0" workbookViewId="0" topLeftCell="A19">
      <selection activeCell="AG26" sqref="AG26"/>
    </sheetView>
  </sheetViews>
  <sheetFormatPr defaultColWidth="9.140625" defaultRowHeight="21.75"/>
  <cols>
    <col min="1" max="21" width="3.140625" style="1" customWidth="1"/>
    <col min="22" max="23" width="9.140625" style="1" customWidth="1"/>
    <col min="24" max="24" width="5.8515625" style="1" customWidth="1"/>
    <col min="25" max="25" width="8.28125" style="1" customWidth="1"/>
    <col min="26" max="26" width="9.8515625" style="1" customWidth="1"/>
    <col min="27" max="27" width="7.00390625" style="1" customWidth="1"/>
    <col min="28" max="28" width="8.7109375" style="1" customWidth="1"/>
    <col min="29" max="29" width="6.57421875" style="1" customWidth="1"/>
    <col min="30" max="16384" width="9.140625" style="1" customWidth="1"/>
  </cols>
  <sheetData>
    <row r="2" spans="28:29" ht="18.75">
      <c r="AB2" s="93">
        <v>157.27</v>
      </c>
      <c r="AC2" s="5" t="s">
        <v>22</v>
      </c>
    </row>
    <row r="3" spans="24:28" ht="18.75">
      <c r="X3" s="138" t="s">
        <v>18</v>
      </c>
      <c r="Y3" s="107" t="s">
        <v>19</v>
      </c>
      <c r="Z3" s="108" t="s">
        <v>23</v>
      </c>
      <c r="AA3" s="107" t="s">
        <v>21</v>
      </c>
      <c r="AB3" s="108" t="s">
        <v>25</v>
      </c>
    </row>
    <row r="4" spans="24:28" ht="18.75">
      <c r="X4" s="139"/>
      <c r="Y4" s="109" t="s">
        <v>20</v>
      </c>
      <c r="Z4" s="110" t="s">
        <v>24</v>
      </c>
      <c r="AA4" s="109" t="s">
        <v>20</v>
      </c>
      <c r="AB4" s="110" t="s">
        <v>24</v>
      </c>
    </row>
    <row r="5" spans="24:29" ht="18.75">
      <c r="X5" s="111">
        <v>2539</v>
      </c>
      <c r="Y5" s="131">
        <v>3.02</v>
      </c>
      <c r="Z5" s="132" t="s">
        <v>17</v>
      </c>
      <c r="AA5" s="112"/>
      <c r="AB5" s="113"/>
      <c r="AC5" s="96"/>
    </row>
    <row r="6" spans="24:29" ht="18.75">
      <c r="X6" s="111">
        <v>2540</v>
      </c>
      <c r="Y6" s="131">
        <v>3.36</v>
      </c>
      <c r="Z6" s="132">
        <v>162.2</v>
      </c>
      <c r="AA6" s="99"/>
      <c r="AB6" s="114"/>
      <c r="AC6" s="96"/>
    </row>
    <row r="7" spans="24:29" ht="18.75">
      <c r="X7" s="111">
        <v>2541</v>
      </c>
      <c r="Y7" s="131">
        <v>3.24</v>
      </c>
      <c r="Z7" s="132" t="s">
        <v>17</v>
      </c>
      <c r="AA7" s="99"/>
      <c r="AB7" s="100"/>
      <c r="AC7" s="96"/>
    </row>
    <row r="8" spans="24:29" ht="18.75">
      <c r="X8" s="111">
        <v>2542</v>
      </c>
      <c r="Y8" s="131">
        <v>1.2</v>
      </c>
      <c r="Z8" s="132" t="s">
        <v>17</v>
      </c>
      <c r="AA8" s="99"/>
      <c r="AB8" s="100"/>
      <c r="AC8" s="96"/>
    </row>
    <row r="9" spans="24:29" ht="18.75">
      <c r="X9" s="111">
        <v>2543</v>
      </c>
      <c r="Y9" s="131">
        <v>3.58</v>
      </c>
      <c r="Z9" s="132">
        <v>206.06</v>
      </c>
      <c r="AA9" s="99"/>
      <c r="AB9" s="100"/>
      <c r="AC9" s="96"/>
    </row>
    <row r="10" spans="24:29" ht="18.75">
      <c r="X10" s="111">
        <v>2544</v>
      </c>
      <c r="Y10" s="131">
        <v>4.3</v>
      </c>
      <c r="Z10" s="132">
        <v>350.5</v>
      </c>
      <c r="AA10" s="99"/>
      <c r="AB10" s="100"/>
      <c r="AC10" s="96"/>
    </row>
    <row r="11" spans="24:29" ht="18.75">
      <c r="X11" s="111">
        <v>2545</v>
      </c>
      <c r="Y11" s="131">
        <v>2.4</v>
      </c>
      <c r="Z11" s="132">
        <v>73</v>
      </c>
      <c r="AA11" s="99"/>
      <c r="AB11" s="100"/>
      <c r="AC11" s="96"/>
    </row>
    <row r="12" spans="24:29" ht="18.75">
      <c r="X12" s="111">
        <v>2546</v>
      </c>
      <c r="Y12" s="131">
        <v>3.19</v>
      </c>
      <c r="Z12" s="132">
        <v>149</v>
      </c>
      <c r="AA12" s="99"/>
      <c r="AB12" s="100"/>
      <c r="AC12" s="96"/>
    </row>
    <row r="13" spans="24:29" ht="18.75">
      <c r="X13" s="111">
        <v>2547</v>
      </c>
      <c r="Y13" s="131">
        <v>6.9199999999999875</v>
      </c>
      <c r="Z13" s="132">
        <v>676.86</v>
      </c>
      <c r="AA13" s="99"/>
      <c r="AB13" s="100"/>
      <c r="AC13" s="96"/>
    </row>
    <row r="14" spans="24:29" ht="18.75">
      <c r="X14" s="111">
        <v>2548</v>
      </c>
      <c r="Y14" s="131">
        <v>2.799999999999983</v>
      </c>
      <c r="Z14" s="132">
        <v>74.39</v>
      </c>
      <c r="AA14" s="99"/>
      <c r="AB14" s="100"/>
      <c r="AC14" s="96"/>
    </row>
    <row r="15" spans="24:29" ht="18.75">
      <c r="X15" s="111">
        <v>2549</v>
      </c>
      <c r="Y15" s="131">
        <v>4.679999999999978</v>
      </c>
      <c r="Z15" s="132">
        <v>416.5</v>
      </c>
      <c r="AA15" s="99"/>
      <c r="AB15" s="100"/>
      <c r="AC15" s="96"/>
    </row>
    <row r="16" spans="24:29" ht="18.75">
      <c r="X16" s="111">
        <v>2550</v>
      </c>
      <c r="Y16" s="131">
        <v>2.4000000000000057</v>
      </c>
      <c r="Z16" s="132">
        <v>27</v>
      </c>
      <c r="AA16" s="99"/>
      <c r="AB16" s="100"/>
      <c r="AC16" s="96"/>
    </row>
    <row r="17" spans="24:29" ht="18.75">
      <c r="X17" s="111">
        <v>2551</v>
      </c>
      <c r="Y17" s="131">
        <v>2.359999999999985</v>
      </c>
      <c r="Z17" s="132">
        <v>23.76</v>
      </c>
      <c r="AA17" s="99"/>
      <c r="AB17" s="100"/>
      <c r="AC17" s="96"/>
    </row>
    <row r="18" spans="24:29" ht="18.75">
      <c r="X18" s="111">
        <v>2552</v>
      </c>
      <c r="Y18" s="131">
        <v>2.5999999999999943</v>
      </c>
      <c r="Z18" s="132">
        <v>52.92</v>
      </c>
      <c r="AA18" s="99"/>
      <c r="AB18" s="100"/>
      <c r="AC18" s="96"/>
    </row>
    <row r="19" spans="24:29" ht="18.75">
      <c r="X19" s="115">
        <v>2553</v>
      </c>
      <c r="Y19" s="133">
        <v>3.23</v>
      </c>
      <c r="Z19" s="134">
        <v>142</v>
      </c>
      <c r="AA19" s="99"/>
      <c r="AB19" s="100"/>
      <c r="AC19" s="96"/>
    </row>
    <row r="20" spans="24:29" ht="18.75">
      <c r="X20" s="111">
        <v>2554</v>
      </c>
      <c r="Y20" s="131">
        <v>3.86</v>
      </c>
      <c r="Z20" s="132">
        <v>262.15</v>
      </c>
      <c r="AA20" s="99"/>
      <c r="AB20" s="100"/>
      <c r="AC20" s="96"/>
    </row>
    <row r="21" spans="24:29" ht="18.75">
      <c r="X21" s="115">
        <v>2555</v>
      </c>
      <c r="Y21" s="135">
        <v>2.96</v>
      </c>
      <c r="Z21" s="132">
        <v>97.8</v>
      </c>
      <c r="AA21" s="99"/>
      <c r="AB21" s="100"/>
      <c r="AC21" s="96"/>
    </row>
    <row r="22" spans="24:29" ht="18.75">
      <c r="X22" s="111">
        <v>2556</v>
      </c>
      <c r="Y22" s="135">
        <v>2.58</v>
      </c>
      <c r="Z22" s="136" t="s">
        <v>17</v>
      </c>
      <c r="AA22" s="99"/>
      <c r="AB22" s="100"/>
      <c r="AC22" s="96"/>
    </row>
    <row r="23" spans="24:29" ht="18.75">
      <c r="X23" s="115">
        <v>2557</v>
      </c>
      <c r="Y23" s="135">
        <v>2.68</v>
      </c>
      <c r="Z23" s="136">
        <v>68.75</v>
      </c>
      <c r="AA23" s="99"/>
      <c r="AB23" s="100"/>
      <c r="AC23" s="96"/>
    </row>
    <row r="24" spans="24:29" ht="18.75">
      <c r="X24" s="111">
        <v>2558</v>
      </c>
      <c r="Y24" s="135">
        <v>2.17</v>
      </c>
      <c r="Z24" s="132">
        <v>9.7</v>
      </c>
      <c r="AA24" s="99"/>
      <c r="AB24" s="100"/>
      <c r="AC24" s="96"/>
    </row>
    <row r="25" spans="24:29" ht="18.75">
      <c r="X25" s="115">
        <v>2559</v>
      </c>
      <c r="Y25" s="135">
        <v>3.05</v>
      </c>
      <c r="Z25" s="132">
        <v>109.5</v>
      </c>
      <c r="AA25" s="99"/>
      <c r="AB25" s="100"/>
      <c r="AC25" s="96"/>
    </row>
    <row r="26" spans="24:29" ht="18.75">
      <c r="X26" s="111">
        <v>2560</v>
      </c>
      <c r="Y26" s="135">
        <v>2.56</v>
      </c>
      <c r="Z26" s="132">
        <v>71.5</v>
      </c>
      <c r="AA26" s="99"/>
      <c r="AB26" s="100"/>
      <c r="AC26" s="96"/>
    </row>
    <row r="27" spans="24:29" ht="18.75">
      <c r="X27" s="115">
        <v>2561</v>
      </c>
      <c r="Y27" s="135">
        <v>3.08</v>
      </c>
      <c r="Z27" s="136">
        <v>117.25</v>
      </c>
      <c r="AA27" s="99"/>
      <c r="AB27" s="100"/>
      <c r="AC27" s="96"/>
    </row>
    <row r="28" spans="24:29" ht="18.75">
      <c r="X28" s="111">
        <v>2562</v>
      </c>
      <c r="Y28" s="135">
        <v>3.83</v>
      </c>
      <c r="Z28" s="132">
        <v>230.5</v>
      </c>
      <c r="AA28" s="99"/>
      <c r="AB28" s="100"/>
      <c r="AC28" s="96"/>
    </row>
    <row r="29" spans="24:29" ht="18.75">
      <c r="X29" s="115">
        <v>2563</v>
      </c>
      <c r="Y29" s="135">
        <v>3.44</v>
      </c>
      <c r="Z29" s="136">
        <v>154.58</v>
      </c>
      <c r="AA29" s="99"/>
      <c r="AB29" s="100"/>
      <c r="AC29" s="96"/>
    </row>
    <row r="30" spans="24:29" ht="18.75">
      <c r="X30" s="111">
        <v>2564</v>
      </c>
      <c r="Y30" s="135">
        <v>2.32</v>
      </c>
      <c r="Z30" s="136">
        <v>15.05</v>
      </c>
      <c r="AA30" s="99"/>
      <c r="AB30" s="100"/>
      <c r="AC30" s="96"/>
    </row>
    <row r="31" spans="24:29" ht="18.75">
      <c r="X31" s="115">
        <v>2565</v>
      </c>
      <c r="Y31" s="135">
        <v>3.21</v>
      </c>
      <c r="Z31" s="136">
        <v>106.28</v>
      </c>
      <c r="AA31" s="99"/>
      <c r="AB31" s="100"/>
      <c r="AC31" s="96"/>
    </row>
    <row r="32" spans="24:29" ht="18.75">
      <c r="X32" s="111">
        <v>2566</v>
      </c>
      <c r="Y32" s="135">
        <v>3.17</v>
      </c>
      <c r="Z32" s="132">
        <v>103.6</v>
      </c>
      <c r="AA32" s="99"/>
      <c r="AB32" s="100"/>
      <c r="AC32" s="96"/>
    </row>
    <row r="33" spans="24:29" ht="18.75">
      <c r="X33" s="111"/>
      <c r="Y33" s="99"/>
      <c r="Z33" s="116"/>
      <c r="AA33" s="99"/>
      <c r="AB33" s="100"/>
      <c r="AC33" s="96"/>
    </row>
    <row r="34" spans="24:29" ht="18.75">
      <c r="X34" s="111"/>
      <c r="Y34" s="99"/>
      <c r="Z34" s="116"/>
      <c r="AA34" s="99"/>
      <c r="AB34" s="100"/>
      <c r="AC34" s="96"/>
    </row>
    <row r="35" spans="24:29" ht="18.75">
      <c r="X35" s="111"/>
      <c r="Y35" s="99"/>
      <c r="Z35" s="116"/>
      <c r="AA35" s="99"/>
      <c r="AB35" s="100"/>
      <c r="AC35" s="96"/>
    </row>
    <row r="36" spans="24:29" ht="18.75">
      <c r="X36" s="111"/>
      <c r="Y36" s="99"/>
      <c r="Z36" s="116"/>
      <c r="AA36" s="99"/>
      <c r="AB36" s="100"/>
      <c r="AC36" s="96"/>
    </row>
    <row r="37" spans="24:29" ht="18.75">
      <c r="X37" s="111"/>
      <c r="Y37" s="99"/>
      <c r="Z37" s="116"/>
      <c r="AA37" s="99"/>
      <c r="AB37" s="100"/>
      <c r="AC37" s="96"/>
    </row>
    <row r="38" spans="24:29" ht="18.75">
      <c r="X38" s="111"/>
      <c r="Y38" s="99"/>
      <c r="Z38" s="116"/>
      <c r="AA38" s="99"/>
      <c r="AB38" s="100"/>
      <c r="AC38" s="96"/>
    </row>
    <row r="39" spans="24:29" ht="18.75">
      <c r="X39" s="111"/>
      <c r="Y39" s="99"/>
      <c r="Z39" s="116"/>
      <c r="AA39" s="99"/>
      <c r="AB39" s="100"/>
      <c r="AC39" s="96"/>
    </row>
    <row r="40" spans="24:29" ht="18.75">
      <c r="X40" s="111"/>
      <c r="Y40" s="99"/>
      <c r="Z40" s="116"/>
      <c r="AA40" s="99"/>
      <c r="AB40" s="100"/>
      <c r="AC40" s="96"/>
    </row>
    <row r="41" spans="24:29" ht="18.75">
      <c r="X41" s="111"/>
      <c r="Y41" s="99"/>
      <c r="Z41" s="116"/>
      <c r="AA41" s="99"/>
      <c r="AB41" s="100"/>
      <c r="AC41" s="96"/>
    </row>
    <row r="42" spans="24:29" ht="18.75">
      <c r="X42" s="111"/>
      <c r="Y42" s="99"/>
      <c r="Z42" s="116"/>
      <c r="AA42" s="99"/>
      <c r="AB42" s="100"/>
      <c r="AC42" s="96"/>
    </row>
    <row r="43" spans="24:29" ht="18.75">
      <c r="X43" s="111"/>
      <c r="Y43" s="99"/>
      <c r="Z43" s="116"/>
      <c r="AA43" s="99"/>
      <c r="AB43" s="100"/>
      <c r="AC43" s="96"/>
    </row>
    <row r="44" spans="24:29" ht="18.75">
      <c r="X44" s="111"/>
      <c r="Y44" s="99"/>
      <c r="Z44" s="116"/>
      <c r="AA44" s="99"/>
      <c r="AB44" s="100"/>
      <c r="AC44" s="96"/>
    </row>
    <row r="45" spans="24:29" ht="18.75">
      <c r="X45" s="111"/>
      <c r="Y45" s="99"/>
      <c r="Z45" s="116"/>
      <c r="AA45" s="99"/>
      <c r="AB45" s="100"/>
      <c r="AC45" s="96"/>
    </row>
    <row r="46" spans="24:29" ht="18.75">
      <c r="X46" s="111"/>
      <c r="Y46" s="99"/>
      <c r="Z46" s="116"/>
      <c r="AA46" s="99"/>
      <c r="AB46" s="100"/>
      <c r="AC46" s="96"/>
    </row>
    <row r="47" spans="24:29" ht="18.75">
      <c r="X47" s="111"/>
      <c r="Y47" s="99"/>
      <c r="Z47" s="116"/>
      <c r="AA47" s="99"/>
      <c r="AB47" s="100"/>
      <c r="AC47" s="96"/>
    </row>
    <row r="48" spans="24:29" ht="18.75">
      <c r="X48" s="111"/>
      <c r="Y48" s="99"/>
      <c r="Z48" s="116"/>
      <c r="AA48" s="99"/>
      <c r="AB48" s="100"/>
      <c r="AC48" s="96"/>
    </row>
    <row r="49" spans="24:29" ht="18.75">
      <c r="X49" s="111"/>
      <c r="Y49" s="99"/>
      <c r="Z49" s="116"/>
      <c r="AA49" s="99"/>
      <c r="AB49" s="100"/>
      <c r="AC49" s="96"/>
    </row>
    <row r="50" spans="24:29" ht="18.75">
      <c r="X50" s="111"/>
      <c r="Y50" s="99"/>
      <c r="Z50" s="116"/>
      <c r="AA50" s="99"/>
      <c r="AB50" s="100"/>
      <c r="AC50" s="96"/>
    </row>
    <row r="51" spans="24:29" ht="18.75">
      <c r="X51" s="111"/>
      <c r="Y51" s="99"/>
      <c r="Z51" s="116"/>
      <c r="AA51" s="99"/>
      <c r="AB51" s="100"/>
      <c r="AC51" s="96"/>
    </row>
    <row r="52" spans="24:29" ht="18.75">
      <c r="X52" s="111"/>
      <c r="Y52" s="99"/>
      <c r="Z52" s="116"/>
      <c r="AA52" s="99"/>
      <c r="AB52" s="100"/>
      <c r="AC52" s="96"/>
    </row>
    <row r="53" spans="24:29" ht="18.75">
      <c r="X53" s="111"/>
      <c r="Y53" s="99"/>
      <c r="Z53" s="116"/>
      <c r="AA53" s="99"/>
      <c r="AB53" s="100"/>
      <c r="AC53" s="96"/>
    </row>
    <row r="54" spans="24:29" ht="18.75">
      <c r="X54" s="111"/>
      <c r="Y54" s="99"/>
      <c r="Z54" s="116"/>
      <c r="AA54" s="99"/>
      <c r="AB54" s="100"/>
      <c r="AC54" s="96"/>
    </row>
    <row r="55" spans="24:29" ht="18.75">
      <c r="X55" s="111"/>
      <c r="Y55" s="99"/>
      <c r="Z55" s="116"/>
      <c r="AA55" s="99"/>
      <c r="AB55" s="100"/>
      <c r="AC55" s="96"/>
    </row>
    <row r="56" spans="24:29" ht="18.75">
      <c r="X56" s="111"/>
      <c r="Y56" s="99"/>
      <c r="Z56" s="116"/>
      <c r="AA56" s="99"/>
      <c r="AB56" s="100"/>
      <c r="AC56" s="96"/>
    </row>
    <row r="57" spans="24:29" ht="18.75">
      <c r="X57" s="111"/>
      <c r="Y57" s="99"/>
      <c r="Z57" s="116"/>
      <c r="AA57" s="99"/>
      <c r="AB57" s="100"/>
      <c r="AC57" s="96"/>
    </row>
    <row r="58" spans="24:29" ht="18.75">
      <c r="X58" s="111"/>
      <c r="Y58" s="99"/>
      <c r="Z58" s="116"/>
      <c r="AA58" s="99"/>
      <c r="AB58" s="100"/>
      <c r="AC58" s="96"/>
    </row>
    <row r="59" spans="24:29" ht="18.75">
      <c r="X59" s="111"/>
      <c r="Y59" s="99"/>
      <c r="Z59" s="116"/>
      <c r="AA59" s="99"/>
      <c r="AB59" s="100"/>
      <c r="AC59" s="96"/>
    </row>
    <row r="60" spans="24:29" ht="18.75">
      <c r="X60" s="111"/>
      <c r="Y60" s="99"/>
      <c r="Z60" s="116"/>
      <c r="AA60" s="99"/>
      <c r="AB60" s="100"/>
      <c r="AC60" s="96"/>
    </row>
    <row r="61" spans="24:29" ht="18.75">
      <c r="X61" s="111"/>
      <c r="Y61" s="99"/>
      <c r="Z61" s="116"/>
      <c r="AA61" s="99"/>
      <c r="AB61" s="100"/>
      <c r="AC61" s="96"/>
    </row>
    <row r="62" spans="24:29" ht="18.75">
      <c r="X62" s="111"/>
      <c r="Y62" s="99"/>
      <c r="Z62" s="116"/>
      <c r="AA62" s="99"/>
      <c r="AB62" s="100"/>
      <c r="AC62" s="96"/>
    </row>
    <row r="63" spans="24:29" ht="18.75">
      <c r="X63" s="111"/>
      <c r="Y63" s="99"/>
      <c r="Z63" s="116"/>
      <c r="AA63" s="99"/>
      <c r="AB63" s="100"/>
      <c r="AC63" s="96"/>
    </row>
    <row r="64" spans="24:29" ht="18.75">
      <c r="X64" s="111"/>
      <c r="Y64" s="99"/>
      <c r="Z64" s="116"/>
      <c r="AA64" s="99"/>
      <c r="AB64" s="100"/>
      <c r="AC64" s="96"/>
    </row>
    <row r="65" spans="24:29" ht="18.75">
      <c r="X65" s="111"/>
      <c r="Y65" s="99"/>
      <c r="Z65" s="116"/>
      <c r="AA65" s="99"/>
      <c r="AB65" s="100"/>
      <c r="AC65" s="96"/>
    </row>
    <row r="66" spans="24:29" ht="18.75">
      <c r="X66" s="111"/>
      <c r="Y66" s="99"/>
      <c r="Z66" s="116"/>
      <c r="AA66" s="99"/>
      <c r="AB66" s="100"/>
      <c r="AC66" s="96"/>
    </row>
    <row r="67" spans="24:29" ht="18.75">
      <c r="X67" s="111"/>
      <c r="Y67" s="99"/>
      <c r="Z67" s="116"/>
      <c r="AA67" s="99"/>
      <c r="AB67" s="100"/>
      <c r="AC67" s="96"/>
    </row>
    <row r="68" spans="24:29" ht="18.75">
      <c r="X68" s="111"/>
      <c r="Y68" s="99"/>
      <c r="Z68" s="116"/>
      <c r="AA68" s="99"/>
      <c r="AB68" s="100"/>
      <c r="AC68" s="96"/>
    </row>
    <row r="69" spans="24:29" ht="18.75">
      <c r="X69" s="111"/>
      <c r="Y69" s="99"/>
      <c r="Z69" s="116"/>
      <c r="AA69" s="99"/>
      <c r="AB69" s="100"/>
      <c r="AC69" s="96"/>
    </row>
    <row r="70" spans="24:29" ht="18.75">
      <c r="X70" s="111"/>
      <c r="Y70" s="99"/>
      <c r="Z70" s="116"/>
      <c r="AA70" s="99"/>
      <c r="AB70" s="100"/>
      <c r="AC70" s="96"/>
    </row>
    <row r="71" spans="24:29" ht="18.75">
      <c r="X71" s="111"/>
      <c r="Y71" s="99"/>
      <c r="Z71" s="116"/>
      <c r="AA71" s="99"/>
      <c r="AB71" s="100"/>
      <c r="AC71" s="96"/>
    </row>
    <row r="72" spans="24:29" ht="18.75">
      <c r="X72" s="111"/>
      <c r="Y72" s="99"/>
      <c r="Z72" s="116"/>
      <c r="AA72" s="99"/>
      <c r="AB72" s="100"/>
      <c r="AC72" s="96"/>
    </row>
    <row r="73" spans="24:29" ht="18.75">
      <c r="X73" s="111"/>
      <c r="Y73" s="99"/>
      <c r="Z73" s="116"/>
      <c r="AA73" s="99"/>
      <c r="AB73" s="100"/>
      <c r="AC73" s="96"/>
    </row>
    <row r="74" spans="24:29" ht="18.75">
      <c r="X74" s="111"/>
      <c r="Y74" s="99"/>
      <c r="Z74" s="116"/>
      <c r="AA74" s="99"/>
      <c r="AB74" s="100"/>
      <c r="AC74" s="96"/>
    </row>
    <row r="75" spans="24:29" ht="18.75">
      <c r="X75" s="111"/>
      <c r="Y75" s="99"/>
      <c r="Z75" s="116"/>
      <c r="AA75" s="99"/>
      <c r="AB75" s="100"/>
      <c r="AC75" s="96"/>
    </row>
    <row r="76" spans="24:29" ht="18.75">
      <c r="X76" s="117"/>
      <c r="Y76" s="99"/>
      <c r="Z76" s="116"/>
      <c r="AA76" s="99"/>
      <c r="AB76" s="100"/>
      <c r="AC76" s="96"/>
    </row>
    <row r="77" spans="24:29" ht="18.75">
      <c r="X77" s="117"/>
      <c r="Y77" s="99"/>
      <c r="Z77" s="116"/>
      <c r="AA77" s="99"/>
      <c r="AB77" s="100"/>
      <c r="AC77" s="96"/>
    </row>
    <row r="78" spans="24:29" ht="18.75">
      <c r="X78" s="111"/>
      <c r="Y78" s="99"/>
      <c r="Z78" s="116"/>
      <c r="AA78" s="99"/>
      <c r="AB78" s="100"/>
      <c r="AC78" s="96"/>
    </row>
    <row r="79" spans="24:29" ht="18.75">
      <c r="X79" s="111"/>
      <c r="Y79" s="99"/>
      <c r="Z79" s="116"/>
      <c r="AA79" s="99"/>
      <c r="AB79" s="100"/>
      <c r="AC79" s="96"/>
    </row>
    <row r="80" spans="24:29" ht="18.75">
      <c r="X80" s="111"/>
      <c r="Y80" s="94"/>
      <c r="Z80" s="95"/>
      <c r="AA80" s="99"/>
      <c r="AB80" s="100"/>
      <c r="AC80" s="96"/>
    </row>
    <row r="81" spans="24:29" ht="18.75">
      <c r="X81" s="111"/>
      <c r="Y81" s="94"/>
      <c r="Z81" s="95"/>
      <c r="AA81" s="99"/>
      <c r="AB81" s="100"/>
      <c r="AC81" s="96"/>
    </row>
    <row r="82" spans="24:29" ht="18.75">
      <c r="X82" s="111"/>
      <c r="Y82" s="94"/>
      <c r="Z82" s="95"/>
      <c r="AA82" s="99"/>
      <c r="AB82" s="100"/>
      <c r="AC82" s="96"/>
    </row>
    <row r="83" spans="24:29" ht="18.75">
      <c r="X83" s="111"/>
      <c r="Y83" s="94"/>
      <c r="Z83" s="95"/>
      <c r="AA83" s="99"/>
      <c r="AB83" s="100"/>
      <c r="AC83" s="96"/>
    </row>
    <row r="84" spans="24:29" ht="18.75">
      <c r="X84" s="111"/>
      <c r="Y84" s="94"/>
      <c r="Z84" s="95"/>
      <c r="AA84" s="99"/>
      <c r="AB84" s="100"/>
      <c r="AC84" s="96"/>
    </row>
    <row r="85" spans="24:29" ht="18.75">
      <c r="X85" s="111"/>
      <c r="Y85" s="94"/>
      <c r="Z85" s="95"/>
      <c r="AA85" s="99"/>
      <c r="AB85" s="100"/>
      <c r="AC85" s="96"/>
    </row>
    <row r="86" spans="24:29" ht="18.75">
      <c r="X86" s="111"/>
      <c r="Y86" s="94"/>
      <c r="Z86" s="95"/>
      <c r="AA86" s="99"/>
      <c r="AB86" s="100"/>
      <c r="AC86" s="96"/>
    </row>
    <row r="87" spans="24:29" ht="18.75">
      <c r="X87" s="111"/>
      <c r="Y87" s="94"/>
      <c r="Z87" s="95"/>
      <c r="AA87" s="99"/>
      <c r="AB87" s="100"/>
      <c r="AC87" s="96"/>
    </row>
    <row r="88" spans="24:29" ht="18.75">
      <c r="X88" s="111"/>
      <c r="Y88" s="94"/>
      <c r="Z88" s="95"/>
      <c r="AA88" s="99"/>
      <c r="AB88" s="100"/>
      <c r="AC88" s="96"/>
    </row>
    <row r="89" spans="24:29" ht="18.75">
      <c r="X89" s="111"/>
      <c r="Y89" s="94"/>
      <c r="Z89" s="95"/>
      <c r="AA89" s="99"/>
      <c r="AB89" s="100"/>
      <c r="AC89" s="96"/>
    </row>
    <row r="90" spans="24:29" ht="18.75">
      <c r="X90" s="111"/>
      <c r="Y90" s="94"/>
      <c r="Z90" s="95"/>
      <c r="AA90" s="99"/>
      <c r="AB90" s="100"/>
      <c r="AC90" s="96"/>
    </row>
    <row r="91" spans="24:29" ht="18.75">
      <c r="X91" s="111"/>
      <c r="Y91" s="94"/>
      <c r="Z91" s="95"/>
      <c r="AA91" s="99"/>
      <c r="AB91" s="100"/>
      <c r="AC91" s="96"/>
    </row>
    <row r="92" spans="24:29" ht="18.75">
      <c r="X92" s="111"/>
      <c r="Y92" s="94"/>
      <c r="Z92" s="95"/>
      <c r="AA92" s="99"/>
      <c r="AB92" s="100"/>
      <c r="AC92" s="96"/>
    </row>
    <row r="93" spans="24:29" ht="18.75">
      <c r="X93" s="111"/>
      <c r="Y93" s="94"/>
      <c r="Z93" s="95"/>
      <c r="AA93" s="99"/>
      <c r="AB93" s="100"/>
      <c r="AC93" s="96"/>
    </row>
    <row r="94" spans="24:29" ht="18.75">
      <c r="X94" s="115"/>
      <c r="Y94" s="97"/>
      <c r="Z94" s="98"/>
      <c r="AA94" s="101"/>
      <c r="AB94" s="102"/>
      <c r="AC94" s="96"/>
    </row>
    <row r="95" spans="24:29" ht="18.75">
      <c r="X95" s="111"/>
      <c r="Y95" s="94"/>
      <c r="Z95" s="95"/>
      <c r="AA95" s="99"/>
      <c r="AB95" s="100"/>
      <c r="AC95" s="96"/>
    </row>
    <row r="96" spans="24:28" ht="18.75">
      <c r="X96" s="111"/>
      <c r="Y96" s="94"/>
      <c r="Z96" s="95"/>
      <c r="AA96" s="99"/>
      <c r="AB96" s="100"/>
    </row>
    <row r="97" spans="24:28" ht="18.75">
      <c r="X97" s="111"/>
      <c r="Y97" s="94"/>
      <c r="Z97" s="95"/>
      <c r="AA97" s="99"/>
      <c r="AB97" s="100"/>
    </row>
    <row r="98" spans="24:28" ht="18.75">
      <c r="X98" s="111"/>
      <c r="Y98" s="94"/>
      <c r="Z98" s="95"/>
      <c r="AA98" s="99"/>
      <c r="AB98" s="100"/>
    </row>
    <row r="99" spans="24:28" ht="18.75">
      <c r="X99" s="111"/>
      <c r="Y99" s="94"/>
      <c r="Z99" s="95"/>
      <c r="AA99" s="99"/>
      <c r="AB99" s="100"/>
    </row>
    <row r="100" spans="24:28" ht="18.75">
      <c r="X100" s="118"/>
      <c r="Y100" s="103"/>
      <c r="Z100" s="104"/>
      <c r="AA100" s="105"/>
      <c r="AB100" s="106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2010-06-10T04:18:24Z</cp:lastPrinted>
  <dcterms:created xsi:type="dcterms:W3CDTF">2000-08-23T07:24:52Z</dcterms:created>
  <dcterms:modified xsi:type="dcterms:W3CDTF">2024-06-11T04:26:19Z</dcterms:modified>
  <cp:category/>
  <cp:version/>
  <cp:contentType/>
  <cp:contentStatus/>
</cp:coreProperties>
</file>