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5970" windowHeight="6165" activeTab="0"/>
  </bookViews>
  <sheets>
    <sheet name="H41y1c" sheetId="1" r:id="rId1"/>
    <sheet name="Y.1C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<sst xmlns="http://schemas.openxmlformats.org/spreadsheetml/2006/main" count="55" uniqueCount="30">
  <si>
    <t xml:space="preserve"> </t>
  </si>
  <si>
    <t>ปริมาณน้ำ</t>
  </si>
  <si>
    <t>ปีน้ำ</t>
  </si>
  <si>
    <t>สูงสุด</t>
  </si>
  <si>
    <t>ลบ.ม./วิ</t>
  </si>
  <si>
    <t xml:space="preserve">       ปริมาณน้ำรายปี</t>
  </si>
  <si>
    <t>สถานี :  Y.1C  แม่น้ำยม  บ้านน้ำโค้ง  อ.เมือง  จ.แพร่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</si>
  <si>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</si>
  <si>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</si>
  <si>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</si>
  <si>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</si>
  <si>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</si>
  <si>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</si>
  <si>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</si>
  <si>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วันที่</t>
  </si>
  <si>
    <t>เฉลี่ย</t>
  </si>
  <si>
    <t>ม.(รทก.)</t>
  </si>
  <si>
    <t>ล้าน ลบ.ม.</t>
  </si>
  <si>
    <t>20 มี .ค.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</si>
  <si>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</si>
  <si>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</si>
  <si>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</si>
  <si>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</si>
  <si>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</si>
  <si>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</si>
  <si>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</si>
  <si>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 เม.ย. ถึง 31 มี.ค. ของปีต่อไป</t>
    </r>
  </si>
  <si>
    <t>พื้นที่รับน้ำ    7,749    ตร.กม.</t>
  </si>
  <si>
    <t>2.  ปริมาณน้ำปี 2537- 2538 รวมน้ำบนทามด้วย</t>
  </si>
  <si>
    <t>ตลิ่งฝั่งซ้าย 153.842 ม.(ร.ท.ก.) ตลิ่งฝั่งขวา 153.841 ม.(ร.ท.ก.) ท้องน้ำ  ม.(รทก.) ศูนย์เสาระดับน้ำ 143.50 ม.(ร.ท.ก.)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</si>
</sst>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General_)"/>
    <numFmt numFmtId="180" formatCode="0.000000"/>
    <numFmt numFmtId="181" formatCode="0.0"/>
    <numFmt numFmtId="182" formatCode="0.00_)"/>
    <numFmt numFmtId="183" formatCode="0.0_)"/>
    <numFmt numFmtId="184" formatCode="0.0000"/>
    <numFmt numFmtId="185" formatCode="0.00000"/>
    <numFmt numFmtId="186" formatCode="d\ mmm"/>
    <numFmt numFmtId="187" formatCode="0_)"/>
    <numFmt numFmtId="188" formatCode="0_);\(0\)"/>
    <numFmt numFmtId="189" formatCode="mmm\-yyyy"/>
    <numFmt numFmtId="190" formatCode="0.000"/>
    <numFmt numFmtId="191" formatCode="0.00000000000000"/>
    <numFmt numFmtId="192" formatCode="0.0000000000000"/>
    <numFmt numFmtId="193" formatCode="0.000000000000"/>
    <numFmt numFmtId="194" formatCode="0.00000000000"/>
    <numFmt numFmtId="195" formatCode="0.0000000000"/>
    <numFmt numFmtId="196" formatCode="0.000000000"/>
    <numFmt numFmtId="197" formatCode="0.00000000"/>
    <numFmt numFmtId="198" formatCode="0.0000000"/>
    <numFmt numFmtId="199" formatCode="bbbb"/>
    <numFmt numFmtId="200" formatCode="#,##0_ ;\-#,##0\ "/>
  </numFmts>
  <fonts count="5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99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178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8" fontId="11" fillId="0" borderId="12" xfId="0" applyNumberFormat="1" applyFont="1" applyBorder="1" applyAlignment="1">
      <alignment horizontal="centerContinuous"/>
    </xf>
    <xf numFmtId="178" fontId="10" fillId="0" borderId="12" xfId="0" applyNumberFormat="1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178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1" fillId="0" borderId="15" xfId="0" applyNumberFormat="1" applyFont="1" applyBorder="1" applyAlignment="1">
      <alignment horizontal="centerContinuous"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8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8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78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78" fontId="11" fillId="0" borderId="16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78" fontId="11" fillId="0" borderId="17" xfId="0" applyNumberFormat="1" applyFont="1" applyBorder="1" applyAlignment="1">
      <alignment/>
    </xf>
    <xf numFmtId="178" fontId="11" fillId="0" borderId="17" xfId="0" applyNumberFormat="1" applyFont="1" applyBorder="1" applyAlignment="1">
      <alignment horizontal="right"/>
    </xf>
    <xf numFmtId="178" fontId="11" fillId="0" borderId="17" xfId="0" applyNumberFormat="1" applyFont="1" applyBorder="1" applyAlignment="1">
      <alignment horizontal="center"/>
    </xf>
    <xf numFmtId="178" fontId="11" fillId="0" borderId="19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1" xfId="0" applyFont="1" applyBorder="1" applyAlignment="1">
      <alignment/>
    </xf>
    <xf numFmtId="4" fontId="7" fillId="0" borderId="22" xfId="0" applyNumberFormat="1" applyFont="1" applyBorder="1" applyAlignment="1">
      <alignment/>
    </xf>
    <xf numFmtId="186" fontId="7" fillId="0" borderId="23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186" fontId="7" fillId="0" borderId="25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186" fontId="7" fillId="0" borderId="23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6" xfId="0" applyFont="1" applyBorder="1" applyAlignment="1">
      <alignment/>
    </xf>
    <xf numFmtId="4" fontId="7" fillId="0" borderId="27" xfId="0" applyNumberFormat="1" applyFont="1" applyBorder="1" applyAlignment="1">
      <alignment/>
    </xf>
    <xf numFmtId="186" fontId="7" fillId="0" borderId="28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/>
    </xf>
    <xf numFmtId="186" fontId="7" fillId="0" borderId="30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186" fontId="7" fillId="0" borderId="28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186" fontId="7" fillId="0" borderId="28" xfId="0" applyNumberFormat="1" applyFont="1" applyBorder="1" applyAlignment="1">
      <alignment horizontal="center"/>
    </xf>
    <xf numFmtId="0" fontId="7" fillId="33" borderId="29" xfId="0" applyFont="1" applyFill="1" applyBorder="1" applyAlignment="1">
      <alignment/>
    </xf>
    <xf numFmtId="2" fontId="12" fillId="0" borderId="0" xfId="0" applyNumberFormat="1" applyFont="1" applyAlignment="1">
      <alignment/>
    </xf>
    <xf numFmtId="186" fontId="7" fillId="0" borderId="3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15" fillId="0" borderId="0" xfId="0" applyFont="1" applyAlignment="1">
      <alignment/>
    </xf>
    <xf numFmtId="2" fontId="7" fillId="34" borderId="31" xfId="0" applyNumberFormat="1" applyFont="1" applyFill="1" applyBorder="1" applyAlignment="1">
      <alignment horizontal="right"/>
    </xf>
    <xf numFmtId="2" fontId="7" fillId="34" borderId="32" xfId="0" applyNumberFormat="1" applyFont="1" applyFill="1" applyBorder="1" applyAlignment="1">
      <alignment horizontal="right"/>
    </xf>
    <xf numFmtId="2" fontId="7" fillId="34" borderId="19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1" fontId="7" fillId="36" borderId="31" xfId="0" applyNumberFormat="1" applyFont="1" applyFill="1" applyBorder="1" applyAlignment="1" applyProtection="1">
      <alignment horizontal="center"/>
      <protection/>
    </xf>
    <xf numFmtId="1" fontId="7" fillId="36" borderId="31" xfId="0" applyNumberFormat="1" applyFont="1" applyFill="1" applyBorder="1" applyAlignment="1">
      <alignment horizontal="center"/>
    </xf>
    <xf numFmtId="1" fontId="7" fillId="36" borderId="32" xfId="0" applyNumberFormat="1" applyFont="1" applyFill="1" applyBorder="1" applyAlignment="1" applyProtection="1">
      <alignment horizontal="center"/>
      <protection/>
    </xf>
    <xf numFmtId="0" fontId="7" fillId="34" borderId="31" xfId="0" applyFont="1" applyFill="1" applyBorder="1" applyAlignment="1">
      <alignment horizontal="right"/>
    </xf>
    <xf numFmtId="0" fontId="7" fillId="34" borderId="31" xfId="0" applyFont="1" applyFill="1" applyBorder="1" applyAlignment="1">
      <alignment horizontal="center"/>
    </xf>
    <xf numFmtId="1" fontId="7" fillId="36" borderId="33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Alignment="1">
      <alignment/>
    </xf>
    <xf numFmtId="4" fontId="7" fillId="35" borderId="31" xfId="0" applyNumberFormat="1" applyFont="1" applyFill="1" applyBorder="1" applyAlignment="1">
      <alignment horizontal="right"/>
    </xf>
    <xf numFmtId="4" fontId="7" fillId="35" borderId="32" xfId="0" applyNumberFormat="1" applyFont="1" applyFill="1" applyBorder="1" applyAlignment="1">
      <alignment horizontal="right"/>
    </xf>
    <xf numFmtId="4" fontId="7" fillId="35" borderId="31" xfId="0" applyNumberFormat="1" applyFont="1" applyFill="1" applyBorder="1" applyAlignment="1">
      <alignment horizontal="center"/>
    </xf>
    <xf numFmtId="4" fontId="7" fillId="35" borderId="19" xfId="0" applyNumberFormat="1" applyFont="1" applyFill="1" applyBorder="1" applyAlignment="1">
      <alignment horizontal="right"/>
    </xf>
    <xf numFmtId="3" fontId="7" fillId="35" borderId="31" xfId="0" applyNumberFormat="1" applyFont="1" applyFill="1" applyBorder="1" applyAlignment="1">
      <alignment horizontal="right"/>
    </xf>
    <xf numFmtId="3" fontId="7" fillId="35" borderId="31" xfId="0" applyNumberFormat="1" applyFont="1" applyFill="1" applyBorder="1" applyAlignment="1">
      <alignment horizontal="center"/>
    </xf>
    <xf numFmtId="3" fontId="7" fillId="35" borderId="32" xfId="0" applyNumberFormat="1" applyFont="1" applyFill="1" applyBorder="1" applyAlignment="1">
      <alignment horizontal="right"/>
    </xf>
    <xf numFmtId="3" fontId="7" fillId="35" borderId="19" xfId="0" applyNumberFormat="1" applyFont="1" applyFill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2" fontId="7" fillId="0" borderId="30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2" fontId="13" fillId="0" borderId="14" xfId="0" applyNumberFormat="1" applyFont="1" applyBorder="1" applyAlignment="1">
      <alignment/>
    </xf>
    <xf numFmtId="178" fontId="7" fillId="0" borderId="14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186" fontId="7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86" fontId="7" fillId="0" borderId="0" xfId="0" applyNumberFormat="1" applyFont="1" applyBorder="1" applyAlignment="1">
      <alignment/>
    </xf>
    <xf numFmtId="2" fontId="7" fillId="0" borderId="34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4" fontId="54" fillId="33" borderId="27" xfId="0" applyNumberFormat="1" applyFont="1" applyFill="1" applyBorder="1" applyAlignment="1">
      <alignment/>
    </xf>
    <xf numFmtId="1" fontId="11" fillId="36" borderId="10" xfId="0" applyNumberFormat="1" applyFont="1" applyFill="1" applyBorder="1" applyAlignment="1">
      <alignment horizontal="center" vertical="center"/>
    </xf>
    <xf numFmtId="1" fontId="11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บ้านน้ำโค้ง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29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895"/>
          <c:w val="0.839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'Y.1C'!$X$5:$X$49</c:f>
              <c:numCache/>
            </c:numRef>
          </c:cat>
          <c:val>
            <c:numRef>
              <c:f>'Y.1C'!$Y$5:$Y$49</c:f>
              <c:numCache/>
            </c:numRef>
          </c:val>
        </c:ser>
        <c:axId val="61799181"/>
        <c:axId val="19321718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'Y.1C'!$X$5:$X$49</c:f>
              <c:numCache/>
            </c:numRef>
          </c:cat>
          <c:val>
            <c:numRef>
              <c:f>'Y.1C'!$AA$5:$AA$49</c:f>
              <c:numCache/>
            </c:numRef>
          </c:val>
          <c:smooth val="0"/>
        </c:ser>
        <c:axId val="61799181"/>
        <c:axId val="19321718"/>
      </c:lineChart>
      <c:catAx>
        <c:axId val="61799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9321718"/>
        <c:crosses val="autoZero"/>
        <c:auto val="1"/>
        <c:lblOffset val="100"/>
        <c:tickLblSkip val="3"/>
        <c:noMultiLvlLbl val="0"/>
      </c:catAx>
      <c:valAx>
        <c:axId val="19321718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1799181"/>
        <c:crossesAt val="1"/>
        <c:crossBetween val="between"/>
        <c:dispUnits/>
        <c:majorUnit val="4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บ้านน้ำโค้ง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31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1895"/>
          <c:w val="0.795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'Y.1C'!$X$5:$X$49</c:f>
              <c:numCache/>
            </c:numRef>
          </c:cat>
          <c:val>
            <c:numRef>
              <c:f>'Y.1C'!$Z$5:$Z$49</c:f>
              <c:numCache/>
            </c:numRef>
          </c:val>
        </c:ser>
        <c:axId val="39677735"/>
        <c:axId val="21555296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'Y.1C'!$X$5:$X$49</c:f>
              <c:numCache/>
            </c:numRef>
          </c:cat>
          <c:val>
            <c:numRef>
              <c:f>'Y.1C'!$AB$5:$AB$49</c:f>
              <c:numCache/>
            </c:numRef>
          </c:val>
          <c:smooth val="0"/>
        </c:ser>
        <c:axId val="39677735"/>
        <c:axId val="21555296"/>
      </c:lineChart>
      <c:catAx>
        <c:axId val="39677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1555296"/>
        <c:crosses val="autoZero"/>
        <c:auto val="1"/>
        <c:lblOffset val="100"/>
        <c:tickLblSkip val="3"/>
        <c:noMultiLvlLbl val="0"/>
      </c:catAx>
      <c:valAx>
        <c:axId val="2155529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9677735"/>
        <c:crossesAt val="1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tabSelected="1" zoomScalePageLayoutView="0" workbookViewId="0" topLeftCell="A40">
      <selection activeCell="R56" sqref="R56"/>
    </sheetView>
  </sheetViews>
  <sheetFormatPr defaultColWidth="9.33203125" defaultRowHeight="21"/>
  <cols>
    <col min="1" max="1" width="6" style="1" customWidth="1"/>
    <col min="2" max="2" width="8.33203125" style="6" customWidth="1"/>
    <col min="3" max="3" width="8.83203125" style="6" customWidth="1"/>
    <col min="4" max="4" width="7.66015625" style="11" customWidth="1"/>
    <col min="5" max="5" width="7.5" style="1" customWidth="1"/>
    <col min="6" max="6" width="9.33203125" style="6" customWidth="1"/>
    <col min="7" max="7" width="7.5" style="11" customWidth="1"/>
    <col min="8" max="8" width="7.33203125" style="6" customWidth="1"/>
    <col min="9" max="9" width="8.66015625" style="6" customWidth="1"/>
    <col min="10" max="10" width="8.83203125" style="11" customWidth="1"/>
    <col min="11" max="11" width="7.33203125" style="6" customWidth="1"/>
    <col min="12" max="12" width="7.83203125" style="6" customWidth="1"/>
    <col min="13" max="13" width="8.16015625" style="11" customWidth="1"/>
    <col min="14" max="14" width="9" style="1" customWidth="1"/>
    <col min="15" max="15" width="7.66015625" style="1" customWidth="1"/>
    <col min="16" max="16384" width="9.33203125" style="1" customWidth="1"/>
  </cols>
  <sheetData>
    <row r="1" spans="2:15" ht="28.5">
      <c r="B1" s="2" t="s">
        <v>5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0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8" ht="23.25" customHeight="1">
      <c r="A3" s="12" t="s">
        <v>6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27</v>
      </c>
      <c r="M3" s="19"/>
      <c r="N3" s="20"/>
      <c r="O3" s="20"/>
      <c r="AK3" s="21"/>
      <c r="AL3" s="22"/>
    </row>
    <row r="4" spans="1:38" ht="22.5" customHeight="1">
      <c r="A4" s="23" t="s">
        <v>29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K4" s="21"/>
      <c r="AL4" s="22"/>
    </row>
    <row r="5" spans="1:38" ht="18.75">
      <c r="A5" s="29"/>
      <c r="B5" s="30" t="s">
        <v>3</v>
      </c>
      <c r="C5" s="31"/>
      <c r="D5" s="32"/>
      <c r="E5" s="33"/>
      <c r="F5" s="33"/>
      <c r="G5" s="34"/>
      <c r="H5" s="35" t="s">
        <v>7</v>
      </c>
      <c r="I5" s="33"/>
      <c r="J5" s="36"/>
      <c r="K5" s="33"/>
      <c r="L5" s="33"/>
      <c r="M5" s="37"/>
      <c r="N5" s="38" t="s">
        <v>8</v>
      </c>
      <c r="O5" s="39"/>
      <c r="Q5" s="6">
        <v>143.5</v>
      </c>
      <c r="AK5" s="21"/>
      <c r="AL5" s="22"/>
    </row>
    <row r="6" spans="1:38" ht="18.75">
      <c r="A6" s="40" t="s">
        <v>9</v>
      </c>
      <c r="B6" s="41" t="s">
        <v>10</v>
      </c>
      <c r="C6" s="42"/>
      <c r="D6" s="43"/>
      <c r="E6" s="41" t="s">
        <v>11</v>
      </c>
      <c r="F6" s="44"/>
      <c r="G6" s="43"/>
      <c r="H6" s="41" t="s">
        <v>10</v>
      </c>
      <c r="I6" s="44"/>
      <c r="J6" s="43"/>
      <c r="K6" s="41" t="s">
        <v>11</v>
      </c>
      <c r="L6" s="44"/>
      <c r="M6" s="45"/>
      <c r="N6" s="46" t="s">
        <v>0</v>
      </c>
      <c r="O6" s="41"/>
      <c r="AK6" s="21"/>
      <c r="AL6" s="22"/>
    </row>
    <row r="7" spans="1:38" s="6" customFormat="1" ht="18.75">
      <c r="A7" s="47" t="s">
        <v>12</v>
      </c>
      <c r="B7" s="48" t="s">
        <v>13</v>
      </c>
      <c r="C7" s="48" t="s">
        <v>1</v>
      </c>
      <c r="D7" s="49" t="s">
        <v>14</v>
      </c>
      <c r="E7" s="50" t="s">
        <v>13</v>
      </c>
      <c r="F7" s="48" t="s">
        <v>1</v>
      </c>
      <c r="G7" s="49" t="s">
        <v>14</v>
      </c>
      <c r="H7" s="48" t="s">
        <v>13</v>
      </c>
      <c r="I7" s="50" t="s">
        <v>1</v>
      </c>
      <c r="J7" s="49" t="s">
        <v>14</v>
      </c>
      <c r="K7" s="51" t="s">
        <v>13</v>
      </c>
      <c r="L7" s="51" t="s">
        <v>1</v>
      </c>
      <c r="M7" s="52" t="s">
        <v>14</v>
      </c>
      <c r="N7" s="51" t="s">
        <v>1</v>
      </c>
      <c r="O7" s="51" t="s">
        <v>15</v>
      </c>
      <c r="AK7" s="21"/>
      <c r="AL7" s="22"/>
    </row>
    <row r="8" spans="1:38" ht="18.75">
      <c r="A8" s="53"/>
      <c r="B8" s="54" t="s">
        <v>16</v>
      </c>
      <c r="C8" s="55" t="s">
        <v>4</v>
      </c>
      <c r="D8" s="56"/>
      <c r="E8" s="54" t="s">
        <v>16</v>
      </c>
      <c r="F8" s="55" t="s">
        <v>4</v>
      </c>
      <c r="G8" s="57"/>
      <c r="H8" s="54" t="s">
        <v>16</v>
      </c>
      <c r="I8" s="55" t="s">
        <v>4</v>
      </c>
      <c r="J8" s="58"/>
      <c r="K8" s="54" t="s">
        <v>16</v>
      </c>
      <c r="L8" s="55" t="s">
        <v>4</v>
      </c>
      <c r="M8" s="59"/>
      <c r="N8" s="55" t="s">
        <v>17</v>
      </c>
      <c r="O8" s="54" t="s">
        <v>4</v>
      </c>
      <c r="AK8" s="21"/>
      <c r="AL8" s="22"/>
    </row>
    <row r="9" spans="1:38" ht="18" customHeight="1">
      <c r="A9" s="60">
        <v>2522</v>
      </c>
      <c r="B9" s="61">
        <v>147.66</v>
      </c>
      <c r="C9" s="62">
        <v>350</v>
      </c>
      <c r="D9" s="63">
        <v>34919</v>
      </c>
      <c r="E9" s="64">
        <v>147.14</v>
      </c>
      <c r="F9" s="62">
        <v>270</v>
      </c>
      <c r="G9" s="65">
        <v>34920</v>
      </c>
      <c r="H9" s="66">
        <v>144.33</v>
      </c>
      <c r="I9" s="67">
        <v>1.9</v>
      </c>
      <c r="J9" s="68">
        <v>34779</v>
      </c>
      <c r="K9" s="64">
        <v>144.33</v>
      </c>
      <c r="L9" s="67">
        <v>1.9</v>
      </c>
      <c r="M9" s="65">
        <v>34779</v>
      </c>
      <c r="N9" s="69">
        <v>657.21</v>
      </c>
      <c r="O9" s="70">
        <v>20.839931937</v>
      </c>
      <c r="Q9" s="6">
        <f>B9-$Q$5</f>
        <v>4.159999999999997</v>
      </c>
      <c r="S9" s="6">
        <f>H9-$Q$5</f>
        <v>0.8300000000000125</v>
      </c>
      <c r="AK9" s="21"/>
      <c r="AL9" s="22"/>
    </row>
    <row r="10" spans="1:38" ht="18" customHeight="1">
      <c r="A10" s="71">
        <v>2523</v>
      </c>
      <c r="B10" s="72">
        <v>150.24</v>
      </c>
      <c r="C10" s="73">
        <v>787</v>
      </c>
      <c r="D10" s="74">
        <v>34943</v>
      </c>
      <c r="E10" s="75">
        <v>150.11</v>
      </c>
      <c r="F10" s="73">
        <v>764</v>
      </c>
      <c r="G10" s="76">
        <v>34943</v>
      </c>
      <c r="H10" s="77">
        <v>144.21</v>
      </c>
      <c r="I10" s="78">
        <v>0.6</v>
      </c>
      <c r="J10" s="79">
        <v>34769</v>
      </c>
      <c r="K10" s="75">
        <v>144.21</v>
      </c>
      <c r="L10" s="78">
        <v>0.6</v>
      </c>
      <c r="M10" s="76">
        <v>34769</v>
      </c>
      <c r="N10" s="80">
        <v>1609.32</v>
      </c>
      <c r="O10" s="81">
        <v>51.031054404</v>
      </c>
      <c r="Q10" s="6">
        <f aca="true" t="shared" si="0" ref="Q10:Q39">B10-$Q$5</f>
        <v>6.740000000000009</v>
      </c>
      <c r="S10" s="6">
        <f aca="true" t="shared" si="1" ref="S10:S40">H10-$Q$5</f>
        <v>0.710000000000008</v>
      </c>
      <c r="AK10" s="21"/>
      <c r="AL10" s="22"/>
    </row>
    <row r="11" spans="1:38" ht="18" customHeight="1">
      <c r="A11" s="71">
        <v>2524</v>
      </c>
      <c r="B11" s="72">
        <v>152.72</v>
      </c>
      <c r="C11" s="73">
        <v>1372</v>
      </c>
      <c r="D11" s="74">
        <v>34888</v>
      </c>
      <c r="E11" s="75">
        <v>152.06</v>
      </c>
      <c r="F11" s="73">
        <v>1220</v>
      </c>
      <c r="G11" s="76">
        <v>34888</v>
      </c>
      <c r="H11" s="77">
        <v>144.2</v>
      </c>
      <c r="I11" s="78">
        <v>4</v>
      </c>
      <c r="J11" s="79">
        <v>34800</v>
      </c>
      <c r="K11" s="75">
        <v>144.2</v>
      </c>
      <c r="L11" s="78">
        <v>4</v>
      </c>
      <c r="M11" s="76">
        <v>34800</v>
      </c>
      <c r="N11" s="80">
        <v>2556.03</v>
      </c>
      <c r="O11" s="81">
        <v>81.05094449100001</v>
      </c>
      <c r="Q11" s="6">
        <f t="shared" si="0"/>
        <v>9.219999999999999</v>
      </c>
      <c r="S11" s="6">
        <f t="shared" si="1"/>
        <v>0.6999999999999886</v>
      </c>
      <c r="AK11" s="21"/>
      <c r="AL11" s="22"/>
    </row>
    <row r="12" spans="1:38" ht="18" customHeight="1">
      <c r="A12" s="71">
        <v>2525</v>
      </c>
      <c r="B12" s="72">
        <v>147.54</v>
      </c>
      <c r="C12" s="73">
        <v>334</v>
      </c>
      <c r="D12" s="74">
        <v>34972</v>
      </c>
      <c r="E12" s="75">
        <v>147.42</v>
      </c>
      <c r="F12" s="73">
        <v>313</v>
      </c>
      <c r="G12" s="76">
        <v>34972</v>
      </c>
      <c r="H12" s="77">
        <v>144.04</v>
      </c>
      <c r="I12" s="78">
        <v>2.4</v>
      </c>
      <c r="J12" s="79">
        <v>34789</v>
      </c>
      <c r="K12" s="75">
        <v>144.04</v>
      </c>
      <c r="L12" s="78">
        <v>2.4</v>
      </c>
      <c r="M12" s="76">
        <v>34789</v>
      </c>
      <c r="N12" s="80">
        <v>722.01</v>
      </c>
      <c r="O12" s="81">
        <v>22.894720497</v>
      </c>
      <c r="Q12" s="6">
        <f t="shared" si="0"/>
        <v>4.039999999999992</v>
      </c>
      <c r="S12" s="6">
        <f t="shared" si="1"/>
        <v>0.539999999999992</v>
      </c>
      <c r="AK12" s="21"/>
      <c r="AL12" s="22"/>
    </row>
    <row r="13" spans="1:38" ht="18" customHeight="1">
      <c r="A13" s="71">
        <v>2526</v>
      </c>
      <c r="B13" s="72">
        <v>149.24</v>
      </c>
      <c r="C13" s="73">
        <v>621</v>
      </c>
      <c r="D13" s="74">
        <v>34961</v>
      </c>
      <c r="E13" s="75">
        <v>148.75</v>
      </c>
      <c r="F13" s="73">
        <v>533</v>
      </c>
      <c r="G13" s="76">
        <v>34962</v>
      </c>
      <c r="H13" s="77">
        <v>143.98</v>
      </c>
      <c r="I13" s="78">
        <v>1.8</v>
      </c>
      <c r="J13" s="79">
        <v>34776</v>
      </c>
      <c r="K13" s="75">
        <v>143.98</v>
      </c>
      <c r="L13" s="78">
        <v>1.8</v>
      </c>
      <c r="M13" s="76">
        <v>34776</v>
      </c>
      <c r="N13" s="80">
        <v>1340.6</v>
      </c>
      <c r="O13" s="81">
        <v>42.51002382000001</v>
      </c>
      <c r="Q13" s="6">
        <f t="shared" si="0"/>
        <v>5.740000000000009</v>
      </c>
      <c r="S13" s="6">
        <f t="shared" si="1"/>
        <v>0.47999999999998977</v>
      </c>
      <c r="AK13" s="21"/>
      <c r="AL13" s="22"/>
    </row>
    <row r="14" spans="1:38" ht="18" customHeight="1">
      <c r="A14" s="71">
        <v>2527</v>
      </c>
      <c r="B14" s="72">
        <v>150.39</v>
      </c>
      <c r="C14" s="73">
        <v>836</v>
      </c>
      <c r="D14" s="74">
        <v>34951</v>
      </c>
      <c r="E14" s="75">
        <v>150.23</v>
      </c>
      <c r="F14" s="73">
        <v>801</v>
      </c>
      <c r="G14" s="76">
        <v>34951</v>
      </c>
      <c r="H14" s="77">
        <v>143.93</v>
      </c>
      <c r="I14" s="78">
        <v>1.95</v>
      </c>
      <c r="J14" s="79">
        <v>34757</v>
      </c>
      <c r="K14" s="75">
        <v>143.94</v>
      </c>
      <c r="L14" s="78">
        <v>2.1</v>
      </c>
      <c r="M14" s="76">
        <v>34757</v>
      </c>
      <c r="N14" s="80">
        <v>1293.14</v>
      </c>
      <c r="O14" s="81">
        <v>41.00508145800001</v>
      </c>
      <c r="Q14" s="6">
        <f t="shared" si="0"/>
        <v>6.889999999999986</v>
      </c>
      <c r="S14" s="6">
        <f t="shared" si="1"/>
        <v>0.4300000000000068</v>
      </c>
      <c r="AK14" s="21"/>
      <c r="AL14" s="22"/>
    </row>
    <row r="15" spans="1:38" ht="18" customHeight="1">
      <c r="A15" s="71">
        <v>2528</v>
      </c>
      <c r="B15" s="77">
        <v>148.1</v>
      </c>
      <c r="C15" s="73">
        <v>396</v>
      </c>
      <c r="D15" s="74">
        <v>34958</v>
      </c>
      <c r="E15" s="75">
        <v>147.95</v>
      </c>
      <c r="F15" s="73">
        <v>363</v>
      </c>
      <c r="G15" s="76">
        <v>34958</v>
      </c>
      <c r="H15" s="82">
        <v>143.87</v>
      </c>
      <c r="I15" s="83">
        <v>2.64</v>
      </c>
      <c r="J15" s="84">
        <v>37321</v>
      </c>
      <c r="K15" s="75">
        <v>143.87</v>
      </c>
      <c r="L15" s="78">
        <v>0.35</v>
      </c>
      <c r="M15" s="76">
        <v>34777</v>
      </c>
      <c r="N15" s="80">
        <v>1015.94</v>
      </c>
      <c r="O15" s="81">
        <v>32.215152618000005</v>
      </c>
      <c r="Q15" s="6">
        <f t="shared" si="0"/>
        <v>4.599999999999994</v>
      </c>
      <c r="S15" s="6">
        <f t="shared" si="1"/>
        <v>0.37000000000000455</v>
      </c>
      <c r="AK15" s="21"/>
      <c r="AL15" s="22"/>
    </row>
    <row r="16" spans="1:38" ht="18" customHeight="1">
      <c r="A16" s="71">
        <v>2529</v>
      </c>
      <c r="B16" s="72">
        <v>149.86</v>
      </c>
      <c r="C16" s="73">
        <v>625</v>
      </c>
      <c r="D16" s="74">
        <v>34952</v>
      </c>
      <c r="E16" s="75">
        <v>149.42</v>
      </c>
      <c r="F16" s="73">
        <v>552</v>
      </c>
      <c r="G16" s="76">
        <v>34952</v>
      </c>
      <c r="H16" s="77">
        <v>143.82</v>
      </c>
      <c r="I16" s="78">
        <v>0.46</v>
      </c>
      <c r="J16" s="79">
        <v>34741</v>
      </c>
      <c r="K16" s="75">
        <v>143.83</v>
      </c>
      <c r="L16" s="78">
        <v>0.66</v>
      </c>
      <c r="M16" s="76">
        <v>34741</v>
      </c>
      <c r="N16" s="80">
        <v>1091.63</v>
      </c>
      <c r="O16" s="81">
        <v>34.615259811</v>
      </c>
      <c r="Q16" s="6">
        <f t="shared" si="0"/>
        <v>6.360000000000014</v>
      </c>
      <c r="S16" s="6">
        <f t="shared" si="1"/>
        <v>0.3199999999999932</v>
      </c>
      <c r="AK16" s="21"/>
      <c r="AL16" s="22"/>
    </row>
    <row r="17" spans="1:38" ht="18" customHeight="1">
      <c r="A17" s="71">
        <v>2530</v>
      </c>
      <c r="B17" s="72">
        <v>152.77</v>
      </c>
      <c r="C17" s="73">
        <v>1341</v>
      </c>
      <c r="D17" s="74">
        <v>34935</v>
      </c>
      <c r="E17" s="75">
        <v>152.24</v>
      </c>
      <c r="F17" s="73">
        <v>1164.8</v>
      </c>
      <c r="G17" s="76">
        <v>34936</v>
      </c>
      <c r="H17" s="77">
        <v>143.85</v>
      </c>
      <c r="I17" s="78">
        <v>1.4</v>
      </c>
      <c r="J17" s="79">
        <v>34810</v>
      </c>
      <c r="K17" s="75">
        <v>143.87</v>
      </c>
      <c r="L17" s="78">
        <v>1.64</v>
      </c>
      <c r="M17" s="76">
        <v>34810</v>
      </c>
      <c r="N17" s="80">
        <v>1447.24</v>
      </c>
      <c r="O17" s="81">
        <v>45.891546228</v>
      </c>
      <c r="Q17" s="6">
        <f t="shared" si="0"/>
        <v>9.27000000000001</v>
      </c>
      <c r="S17" s="6">
        <f t="shared" si="1"/>
        <v>0.3499999999999943</v>
      </c>
      <c r="AK17" s="21"/>
      <c r="AL17" s="22"/>
    </row>
    <row r="18" spans="1:38" ht="18" customHeight="1">
      <c r="A18" s="71">
        <v>2531</v>
      </c>
      <c r="B18" s="77">
        <v>149.1</v>
      </c>
      <c r="C18" s="73">
        <v>530</v>
      </c>
      <c r="D18" s="74">
        <v>34925</v>
      </c>
      <c r="E18" s="75">
        <v>148.66</v>
      </c>
      <c r="F18" s="73">
        <v>459.6</v>
      </c>
      <c r="G18" s="76">
        <v>34926</v>
      </c>
      <c r="H18" s="77">
        <v>143.83</v>
      </c>
      <c r="I18" s="78">
        <v>1.83</v>
      </c>
      <c r="J18" s="79">
        <v>34748</v>
      </c>
      <c r="K18" s="75">
        <v>143.83</v>
      </c>
      <c r="L18" s="78">
        <v>1.83</v>
      </c>
      <c r="M18" s="76">
        <v>34748</v>
      </c>
      <c r="N18" s="80">
        <v>1579.1</v>
      </c>
      <c r="O18" s="81">
        <v>50.072787270000006</v>
      </c>
      <c r="Q18" s="6">
        <f t="shared" si="0"/>
        <v>5.599999999999994</v>
      </c>
      <c r="S18" s="6">
        <f t="shared" si="1"/>
        <v>0.3300000000000125</v>
      </c>
      <c r="AK18" s="21"/>
      <c r="AL18" s="22"/>
    </row>
    <row r="19" spans="1:38" ht="18" customHeight="1">
      <c r="A19" s="71">
        <v>2532</v>
      </c>
      <c r="B19" s="72">
        <v>148.94</v>
      </c>
      <c r="C19" s="73">
        <v>477.1</v>
      </c>
      <c r="D19" s="74">
        <v>34967</v>
      </c>
      <c r="E19" s="75">
        <v>148.85</v>
      </c>
      <c r="F19" s="73">
        <v>462.2</v>
      </c>
      <c r="G19" s="76">
        <v>34968</v>
      </c>
      <c r="H19" s="82">
        <v>143.78</v>
      </c>
      <c r="I19" s="83">
        <v>1.2</v>
      </c>
      <c r="J19" s="84">
        <v>37375</v>
      </c>
      <c r="K19" s="75">
        <v>143.78</v>
      </c>
      <c r="L19" s="78">
        <v>1.2</v>
      </c>
      <c r="M19" s="76">
        <v>34819</v>
      </c>
      <c r="N19" s="80">
        <v>1434.37</v>
      </c>
      <c r="O19" s="81">
        <v>45.483442389</v>
      </c>
      <c r="Q19" s="6">
        <f t="shared" si="0"/>
        <v>5.439999999999998</v>
      </c>
      <c r="S19" s="6">
        <f t="shared" si="1"/>
        <v>0.28000000000000114</v>
      </c>
      <c r="AK19" s="21"/>
      <c r="AL19" s="22"/>
    </row>
    <row r="20" spans="1:38" ht="18" customHeight="1">
      <c r="A20" s="71">
        <v>2533</v>
      </c>
      <c r="B20" s="72">
        <v>147.86</v>
      </c>
      <c r="C20" s="73">
        <v>278.7</v>
      </c>
      <c r="D20" s="74">
        <v>34947</v>
      </c>
      <c r="E20" s="75">
        <v>147.41</v>
      </c>
      <c r="F20" s="73">
        <v>237.9</v>
      </c>
      <c r="G20" s="76">
        <v>34913</v>
      </c>
      <c r="H20" s="77">
        <v>143.82</v>
      </c>
      <c r="I20" s="78">
        <v>1.66</v>
      </c>
      <c r="J20" s="79">
        <v>34742</v>
      </c>
      <c r="K20" s="75">
        <v>143.82</v>
      </c>
      <c r="L20" s="78">
        <v>1.66</v>
      </c>
      <c r="M20" s="76">
        <v>34742</v>
      </c>
      <c r="N20" s="80">
        <v>849.67</v>
      </c>
      <c r="O20" s="81">
        <v>26.942780798999998</v>
      </c>
      <c r="Q20" s="6">
        <f t="shared" si="0"/>
        <v>4.360000000000014</v>
      </c>
      <c r="S20" s="6">
        <f t="shared" si="1"/>
        <v>0.3199999999999932</v>
      </c>
      <c r="AK20" s="21"/>
      <c r="AL20" s="22"/>
    </row>
    <row r="21" spans="1:38" ht="18" customHeight="1">
      <c r="A21" s="71">
        <v>2534</v>
      </c>
      <c r="B21" s="72">
        <v>148.88</v>
      </c>
      <c r="C21" s="73">
        <v>367.6</v>
      </c>
      <c r="D21" s="74">
        <v>39703</v>
      </c>
      <c r="E21" s="75">
        <v>148.68</v>
      </c>
      <c r="F21" s="73">
        <v>344</v>
      </c>
      <c r="G21" s="76">
        <v>34954</v>
      </c>
      <c r="H21" s="77">
        <v>143.78</v>
      </c>
      <c r="I21" s="78">
        <v>3.6</v>
      </c>
      <c r="J21" s="79">
        <v>34755</v>
      </c>
      <c r="K21" s="75">
        <v>143.78</v>
      </c>
      <c r="L21" s="78">
        <v>3.6</v>
      </c>
      <c r="M21" s="76">
        <v>34755</v>
      </c>
      <c r="N21" s="80">
        <v>1105.99</v>
      </c>
      <c r="O21" s="81">
        <v>35.070611103</v>
      </c>
      <c r="Q21" s="6">
        <f t="shared" si="0"/>
        <v>5.3799999999999955</v>
      </c>
      <c r="S21" s="6">
        <f t="shared" si="1"/>
        <v>0.28000000000000114</v>
      </c>
      <c r="AK21" s="21"/>
      <c r="AL21" s="22"/>
    </row>
    <row r="22" spans="1:38" ht="18" customHeight="1">
      <c r="A22" s="71">
        <v>2535</v>
      </c>
      <c r="B22" s="72">
        <v>148.81</v>
      </c>
      <c r="C22" s="73">
        <v>323.9</v>
      </c>
      <c r="D22" s="74">
        <v>34991</v>
      </c>
      <c r="E22" s="75">
        <v>148.48</v>
      </c>
      <c r="F22" s="73">
        <v>295.1</v>
      </c>
      <c r="G22" s="76">
        <v>34991</v>
      </c>
      <c r="H22" s="77">
        <v>143.74</v>
      </c>
      <c r="I22" s="78">
        <v>1.02</v>
      </c>
      <c r="J22" s="79">
        <v>34849</v>
      </c>
      <c r="K22" s="75">
        <v>143.74</v>
      </c>
      <c r="L22" s="78">
        <v>1.02</v>
      </c>
      <c r="M22" s="76">
        <v>34849</v>
      </c>
      <c r="N22" s="80">
        <v>711.05</v>
      </c>
      <c r="O22" s="81">
        <v>22.547182185000008</v>
      </c>
      <c r="Q22" s="6">
        <f t="shared" si="0"/>
        <v>5.310000000000002</v>
      </c>
      <c r="S22" s="6">
        <f t="shared" si="1"/>
        <v>0.2400000000000091</v>
      </c>
      <c r="AK22" s="21"/>
      <c r="AL22" s="22"/>
    </row>
    <row r="23" spans="1:38" ht="18" customHeight="1">
      <c r="A23" s="71">
        <v>2536</v>
      </c>
      <c r="B23" s="72">
        <v>146.86</v>
      </c>
      <c r="C23" s="73">
        <v>161.8</v>
      </c>
      <c r="D23" s="74">
        <v>34955</v>
      </c>
      <c r="E23" s="75">
        <v>146.79</v>
      </c>
      <c r="F23" s="73">
        <v>156.3</v>
      </c>
      <c r="G23" s="76">
        <v>34955</v>
      </c>
      <c r="H23" s="77">
        <v>143.69</v>
      </c>
      <c r="I23" s="78">
        <v>0.9</v>
      </c>
      <c r="J23" s="79">
        <v>34781</v>
      </c>
      <c r="K23" s="75">
        <v>143.69</v>
      </c>
      <c r="L23" s="78">
        <v>0.9</v>
      </c>
      <c r="M23" s="76">
        <v>34771</v>
      </c>
      <c r="N23" s="80">
        <v>575.36</v>
      </c>
      <c r="O23" s="81">
        <v>18.244492992</v>
      </c>
      <c r="Q23" s="6">
        <f t="shared" si="0"/>
        <v>3.3600000000000136</v>
      </c>
      <c r="S23" s="6">
        <f t="shared" si="1"/>
        <v>0.18999999999999773</v>
      </c>
      <c r="AK23" s="21"/>
      <c r="AL23" s="22"/>
    </row>
    <row r="24" spans="1:38" ht="18" customHeight="1">
      <c r="A24" s="71">
        <v>2537</v>
      </c>
      <c r="B24" s="72">
        <v>154.12</v>
      </c>
      <c r="C24" s="73">
        <v>1817.6</v>
      </c>
      <c r="D24" s="74">
        <v>34563</v>
      </c>
      <c r="E24" s="75">
        <v>153.96</v>
      </c>
      <c r="F24" s="73">
        <v>1740.8</v>
      </c>
      <c r="G24" s="76">
        <v>34563</v>
      </c>
      <c r="H24" s="77">
        <v>143.85</v>
      </c>
      <c r="I24" s="78">
        <v>2.4</v>
      </c>
      <c r="J24" s="79">
        <v>36288</v>
      </c>
      <c r="K24" s="75">
        <v>143.85</v>
      </c>
      <c r="L24" s="78">
        <v>2.3</v>
      </c>
      <c r="M24" s="76" t="s">
        <v>18</v>
      </c>
      <c r="N24" s="80">
        <v>3417.88</v>
      </c>
      <c r="O24" s="81">
        <f>+((N24*1000000)/(60*60*24*365))</f>
        <v>108.3802638254693</v>
      </c>
      <c r="Q24" s="6">
        <f t="shared" si="0"/>
        <v>10.620000000000005</v>
      </c>
      <c r="S24" s="6">
        <f t="shared" si="1"/>
        <v>0.3499999999999943</v>
      </c>
      <c r="AK24" s="21"/>
      <c r="AL24" s="22"/>
    </row>
    <row r="25" spans="1:38" ht="18" customHeight="1">
      <c r="A25" s="71">
        <v>2538</v>
      </c>
      <c r="B25" s="85">
        <v>155.23</v>
      </c>
      <c r="C25" s="130">
        <v>2243.6</v>
      </c>
      <c r="D25" s="74">
        <v>34578</v>
      </c>
      <c r="E25" s="75">
        <v>154.18</v>
      </c>
      <c r="F25" s="73">
        <v>1803.8</v>
      </c>
      <c r="G25" s="76">
        <v>34579</v>
      </c>
      <c r="H25" s="77">
        <v>143.98</v>
      </c>
      <c r="I25" s="78">
        <v>2.9</v>
      </c>
      <c r="J25" s="79">
        <v>36341</v>
      </c>
      <c r="K25" s="75">
        <v>143.98</v>
      </c>
      <c r="L25" s="78">
        <v>2.9</v>
      </c>
      <c r="M25" s="76">
        <v>34513</v>
      </c>
      <c r="N25" s="80">
        <v>3488.56</v>
      </c>
      <c r="O25" s="81">
        <v>110.3</v>
      </c>
      <c r="Q25" s="86">
        <f>B25-$Q$5</f>
        <v>11.72999999999999</v>
      </c>
      <c r="S25" s="6">
        <f t="shared" si="1"/>
        <v>0.47999999999998977</v>
      </c>
      <c r="AK25" s="21"/>
      <c r="AL25" s="22"/>
    </row>
    <row r="26" spans="1:38" ht="18" customHeight="1">
      <c r="A26" s="71">
        <v>2539</v>
      </c>
      <c r="B26" s="72">
        <v>149.54</v>
      </c>
      <c r="C26" s="73">
        <v>455.2</v>
      </c>
      <c r="D26" s="74">
        <v>34579</v>
      </c>
      <c r="E26" s="75">
        <v>149.28</v>
      </c>
      <c r="F26" s="73">
        <v>421.4</v>
      </c>
      <c r="G26" s="76">
        <v>34571</v>
      </c>
      <c r="H26" s="77">
        <v>144.07</v>
      </c>
      <c r="I26" s="78">
        <v>3.05</v>
      </c>
      <c r="J26" s="79">
        <v>36224</v>
      </c>
      <c r="K26" s="75">
        <v>144.07</v>
      </c>
      <c r="L26" s="78">
        <v>3.05</v>
      </c>
      <c r="M26" s="76">
        <v>34419</v>
      </c>
      <c r="N26" s="80">
        <v>1593.37</v>
      </c>
      <c r="O26" s="81">
        <f>+((N26*1000000)/(60*60*24*365))</f>
        <v>50.52543125317098</v>
      </c>
      <c r="Q26" s="6">
        <f t="shared" si="0"/>
        <v>6.039999999999992</v>
      </c>
      <c r="S26" s="6">
        <f t="shared" si="1"/>
        <v>0.5699999999999932</v>
      </c>
      <c r="AK26" s="21"/>
      <c r="AL26" s="22"/>
    </row>
    <row r="27" spans="1:38" ht="18" customHeight="1">
      <c r="A27" s="71">
        <v>2540</v>
      </c>
      <c r="B27" s="72">
        <v>150.65</v>
      </c>
      <c r="C27" s="73">
        <v>643.12</v>
      </c>
      <c r="D27" s="79">
        <v>36433</v>
      </c>
      <c r="E27" s="75">
        <v>150.43</v>
      </c>
      <c r="F27" s="73">
        <v>607.8</v>
      </c>
      <c r="G27" s="76">
        <v>36433</v>
      </c>
      <c r="H27" s="77">
        <v>143.91</v>
      </c>
      <c r="I27" s="78">
        <v>1.75</v>
      </c>
      <c r="J27" s="79">
        <v>36336</v>
      </c>
      <c r="K27" s="75">
        <v>143.98</v>
      </c>
      <c r="L27" s="78">
        <v>1.2</v>
      </c>
      <c r="M27" s="76">
        <v>36220</v>
      </c>
      <c r="N27" s="80">
        <v>1309.865</v>
      </c>
      <c r="O27" s="81">
        <v>41.54</v>
      </c>
      <c r="Q27" s="6">
        <f t="shared" si="0"/>
        <v>7.150000000000006</v>
      </c>
      <c r="S27" s="6">
        <f t="shared" si="1"/>
        <v>0.4099999999999966</v>
      </c>
      <c r="AK27" s="21"/>
      <c r="AL27" s="22"/>
    </row>
    <row r="28" spans="1:38" ht="18" customHeight="1">
      <c r="A28" s="71">
        <v>2541</v>
      </c>
      <c r="B28" s="72">
        <v>150.63</v>
      </c>
      <c r="C28" s="73">
        <v>617.85</v>
      </c>
      <c r="D28" s="74">
        <v>34588</v>
      </c>
      <c r="E28" s="75">
        <v>150.44</v>
      </c>
      <c r="F28" s="73">
        <v>582.4</v>
      </c>
      <c r="G28" s="87">
        <v>34588</v>
      </c>
      <c r="H28" s="77">
        <v>143.73</v>
      </c>
      <c r="I28" s="78">
        <v>0.02</v>
      </c>
      <c r="J28" s="79">
        <v>36242</v>
      </c>
      <c r="K28" s="75">
        <v>143.75</v>
      </c>
      <c r="L28" s="78">
        <v>0.5</v>
      </c>
      <c r="M28" s="76">
        <v>34737</v>
      </c>
      <c r="N28" s="80">
        <v>705.653</v>
      </c>
      <c r="O28" s="81">
        <v>22.38</v>
      </c>
      <c r="Q28" s="6">
        <f t="shared" si="0"/>
        <v>7.1299999999999955</v>
      </c>
      <c r="S28" s="6">
        <f t="shared" si="1"/>
        <v>0.22999999999998977</v>
      </c>
      <c r="T28" s="6"/>
      <c r="AK28" s="21"/>
      <c r="AL28" s="22"/>
    </row>
    <row r="29" spans="1:38" ht="18" customHeight="1">
      <c r="A29" s="71">
        <v>2542</v>
      </c>
      <c r="B29" s="72">
        <v>151.11</v>
      </c>
      <c r="C29" s="73">
        <v>869.25</v>
      </c>
      <c r="D29" s="74">
        <v>37158</v>
      </c>
      <c r="E29" s="75">
        <v>151.08</v>
      </c>
      <c r="F29" s="73">
        <v>864</v>
      </c>
      <c r="G29" s="76">
        <v>37158</v>
      </c>
      <c r="H29" s="77">
        <v>143.78</v>
      </c>
      <c r="I29" s="78">
        <v>1.6</v>
      </c>
      <c r="J29" s="79">
        <v>36988</v>
      </c>
      <c r="K29" s="75">
        <v>143.78</v>
      </c>
      <c r="L29" s="78">
        <v>1.6</v>
      </c>
      <c r="M29" s="76">
        <v>36985</v>
      </c>
      <c r="N29" s="80">
        <v>1930.71</v>
      </c>
      <c r="O29" s="81">
        <v>61.06</v>
      </c>
      <c r="Q29" s="6">
        <f t="shared" si="0"/>
        <v>7.610000000000014</v>
      </c>
      <c r="S29" s="6">
        <f t="shared" si="1"/>
        <v>0.28000000000000114</v>
      </c>
      <c r="AK29" s="21"/>
      <c r="AL29" s="22"/>
    </row>
    <row r="30" spans="1:38" ht="18" customHeight="1">
      <c r="A30" s="71">
        <v>2543</v>
      </c>
      <c r="B30" s="72">
        <f>143.5+8.48</f>
        <v>151.98</v>
      </c>
      <c r="C30" s="73">
        <v>909</v>
      </c>
      <c r="D30" s="74">
        <v>37148</v>
      </c>
      <c r="E30" s="75">
        <v>151.59</v>
      </c>
      <c r="F30" s="73">
        <v>850.5</v>
      </c>
      <c r="G30" s="76">
        <v>37148</v>
      </c>
      <c r="H30" s="77">
        <v>143.72</v>
      </c>
      <c r="I30" s="78">
        <v>2.4</v>
      </c>
      <c r="J30" s="79">
        <v>36941</v>
      </c>
      <c r="K30" s="75">
        <v>143.74</v>
      </c>
      <c r="L30" s="78">
        <v>2.8</v>
      </c>
      <c r="M30" s="76">
        <v>36941</v>
      </c>
      <c r="N30" s="80">
        <v>1845.155</v>
      </c>
      <c r="O30" s="81">
        <v>58.51</v>
      </c>
      <c r="Q30" s="6">
        <f t="shared" si="0"/>
        <v>8.47999999999999</v>
      </c>
      <c r="S30" s="6">
        <f t="shared" si="1"/>
        <v>0.21999999999999886</v>
      </c>
      <c r="AK30" s="21"/>
      <c r="AL30" s="22"/>
    </row>
    <row r="31" spans="1:38" ht="18" customHeight="1">
      <c r="A31" s="71">
        <v>2544</v>
      </c>
      <c r="B31" s="77">
        <v>153.8</v>
      </c>
      <c r="C31" s="73">
        <v>1228</v>
      </c>
      <c r="D31" s="74">
        <v>37481</v>
      </c>
      <c r="E31" s="75">
        <v>153.71</v>
      </c>
      <c r="F31" s="73">
        <v>1213.6</v>
      </c>
      <c r="G31" s="76">
        <v>37481</v>
      </c>
      <c r="H31" s="77">
        <v>143.82</v>
      </c>
      <c r="I31" s="78">
        <v>4.7</v>
      </c>
      <c r="J31" s="79">
        <v>37378</v>
      </c>
      <c r="K31" s="75">
        <v>144.23</v>
      </c>
      <c r="L31" s="78">
        <v>3.7</v>
      </c>
      <c r="M31" s="76">
        <v>37323</v>
      </c>
      <c r="N31" s="80">
        <v>2556.1</v>
      </c>
      <c r="O31" s="81">
        <v>81.1</v>
      </c>
      <c r="Q31" s="6">
        <f t="shared" si="0"/>
        <v>10.300000000000011</v>
      </c>
      <c r="S31" s="6">
        <f t="shared" si="1"/>
        <v>0.3199999999999932</v>
      </c>
      <c r="AK31" s="21"/>
      <c r="AL31" s="22"/>
    </row>
    <row r="32" spans="1:38" ht="18" customHeight="1">
      <c r="A32" s="71">
        <v>2545</v>
      </c>
      <c r="B32" s="72">
        <v>151.98</v>
      </c>
      <c r="C32" s="73">
        <v>1153.4</v>
      </c>
      <c r="D32" s="74">
        <v>37510</v>
      </c>
      <c r="E32" s="75">
        <v>151.78</v>
      </c>
      <c r="F32" s="73">
        <v>1107.4</v>
      </c>
      <c r="G32" s="76">
        <v>37510</v>
      </c>
      <c r="H32" s="77">
        <v>143.68</v>
      </c>
      <c r="I32" s="78">
        <v>2.7</v>
      </c>
      <c r="J32" s="79">
        <v>37357</v>
      </c>
      <c r="K32" s="75">
        <v>143.74</v>
      </c>
      <c r="L32" s="78">
        <v>3.8</v>
      </c>
      <c r="M32" s="76">
        <v>37324</v>
      </c>
      <c r="N32" s="80">
        <v>2934.76</v>
      </c>
      <c r="O32" s="81">
        <v>93.060359172</v>
      </c>
      <c r="Q32" s="6">
        <f t="shared" si="0"/>
        <v>8.47999999999999</v>
      </c>
      <c r="S32" s="6">
        <f t="shared" si="1"/>
        <v>0.18000000000000682</v>
      </c>
      <c r="AK32" s="21"/>
      <c r="AL32" s="22"/>
    </row>
    <row r="33" spans="1:38" ht="18" customHeight="1">
      <c r="A33" s="71">
        <v>2546</v>
      </c>
      <c r="B33" s="72">
        <v>152.39</v>
      </c>
      <c r="C33" s="73">
        <v>1088.3</v>
      </c>
      <c r="D33" s="74">
        <v>38246</v>
      </c>
      <c r="E33" s="75">
        <v>151.92</v>
      </c>
      <c r="F33" s="73">
        <v>1008.4</v>
      </c>
      <c r="G33" s="76">
        <v>38246</v>
      </c>
      <c r="H33" s="75">
        <v>143.7</v>
      </c>
      <c r="I33" s="78">
        <v>1.1</v>
      </c>
      <c r="J33" s="76">
        <v>38059</v>
      </c>
      <c r="K33" s="75">
        <v>143.7</v>
      </c>
      <c r="L33" s="78">
        <v>1.1</v>
      </c>
      <c r="M33" s="76">
        <v>38059</v>
      </c>
      <c r="N33" s="80">
        <v>1673.02</v>
      </c>
      <c r="O33" s="81">
        <v>53.1</v>
      </c>
      <c r="Q33" s="6">
        <f t="shared" si="0"/>
        <v>8.889999999999986</v>
      </c>
      <c r="S33" s="6">
        <f t="shared" si="1"/>
        <v>0.19999999999998863</v>
      </c>
      <c r="AK33" s="21"/>
      <c r="AL33" s="22"/>
    </row>
    <row r="34" spans="1:38" ht="18" customHeight="1">
      <c r="A34" s="71">
        <v>2547</v>
      </c>
      <c r="B34" s="77">
        <v>151.3</v>
      </c>
      <c r="C34" s="73">
        <v>939</v>
      </c>
      <c r="D34" s="74">
        <v>38154</v>
      </c>
      <c r="E34" s="75">
        <v>150.2</v>
      </c>
      <c r="F34" s="73">
        <v>716</v>
      </c>
      <c r="G34" s="76">
        <v>38245</v>
      </c>
      <c r="H34" s="75">
        <v>143.75</v>
      </c>
      <c r="I34" s="78">
        <v>1.57</v>
      </c>
      <c r="J34" s="76">
        <v>38102</v>
      </c>
      <c r="K34" s="75">
        <v>143.75</v>
      </c>
      <c r="L34" s="78">
        <v>1.57</v>
      </c>
      <c r="M34" s="76">
        <v>38102</v>
      </c>
      <c r="N34" s="80">
        <v>1924.96</v>
      </c>
      <c r="O34" s="81">
        <v>61.04</v>
      </c>
      <c r="Q34" s="6">
        <f t="shared" si="0"/>
        <v>7.800000000000011</v>
      </c>
      <c r="S34" s="6">
        <f t="shared" si="1"/>
        <v>0.25</v>
      </c>
      <c r="AK34" s="21"/>
      <c r="AL34" s="88"/>
    </row>
    <row r="35" spans="1:38" ht="18" customHeight="1">
      <c r="A35" s="71">
        <v>2548</v>
      </c>
      <c r="B35" s="72">
        <v>151.78</v>
      </c>
      <c r="C35" s="73">
        <v>1045.6</v>
      </c>
      <c r="D35" s="74">
        <v>38625</v>
      </c>
      <c r="E35" s="75">
        <v>151.72</v>
      </c>
      <c r="F35" s="73">
        <v>1032.4</v>
      </c>
      <c r="G35" s="76">
        <v>38625</v>
      </c>
      <c r="H35" s="75">
        <v>143.75</v>
      </c>
      <c r="I35" s="78">
        <v>1</v>
      </c>
      <c r="J35" s="76">
        <v>38782</v>
      </c>
      <c r="K35" s="75">
        <v>143.75</v>
      </c>
      <c r="L35" s="78">
        <v>1</v>
      </c>
      <c r="M35" s="76">
        <v>38782</v>
      </c>
      <c r="N35" s="80">
        <v>2428.8336000000004</v>
      </c>
      <c r="O35" s="81">
        <v>77.01780821917811</v>
      </c>
      <c r="Q35" s="6">
        <f t="shared" si="0"/>
        <v>8.280000000000001</v>
      </c>
      <c r="S35" s="6">
        <f t="shared" si="1"/>
        <v>0.25</v>
      </c>
      <c r="AK35" s="88"/>
      <c r="AL35" s="88"/>
    </row>
    <row r="36" spans="1:38" ht="18" customHeight="1">
      <c r="A36" s="71">
        <v>2549</v>
      </c>
      <c r="B36" s="77">
        <f>9.11+Q5</f>
        <v>152.61</v>
      </c>
      <c r="C36" s="73">
        <v>1208.95</v>
      </c>
      <c r="D36" s="74">
        <v>38596</v>
      </c>
      <c r="E36" s="75">
        <f>8.92+Q5</f>
        <v>152.42</v>
      </c>
      <c r="F36" s="73">
        <v>1171.9</v>
      </c>
      <c r="G36" s="76">
        <v>38596</v>
      </c>
      <c r="H36" s="77">
        <f>0.25+Q5</f>
        <v>143.75</v>
      </c>
      <c r="I36" s="78">
        <v>2.9</v>
      </c>
      <c r="J36" s="76">
        <v>38814</v>
      </c>
      <c r="K36" s="75">
        <f>0.27+Q5</f>
        <v>143.77</v>
      </c>
      <c r="L36" s="78">
        <v>3.3</v>
      </c>
      <c r="M36" s="76">
        <v>38808</v>
      </c>
      <c r="N36" s="80">
        <v>2994.91344</v>
      </c>
      <c r="O36" s="81">
        <v>94.967806708368</v>
      </c>
      <c r="Q36" s="6">
        <f t="shared" si="0"/>
        <v>9.110000000000014</v>
      </c>
      <c r="S36" s="6">
        <f t="shared" si="1"/>
        <v>0.25</v>
      </c>
      <c r="AK36" s="88"/>
      <c r="AL36" s="88"/>
    </row>
    <row r="37" spans="1:38" ht="18" customHeight="1">
      <c r="A37" s="71">
        <v>2550</v>
      </c>
      <c r="B37" s="72">
        <v>147.75</v>
      </c>
      <c r="C37" s="73">
        <v>390</v>
      </c>
      <c r="D37" s="74">
        <v>38609</v>
      </c>
      <c r="E37" s="75">
        <v>147.33</v>
      </c>
      <c r="F37" s="73">
        <v>336.6</v>
      </c>
      <c r="G37" s="76">
        <v>38609</v>
      </c>
      <c r="H37" s="77">
        <f>Q5+0.26</f>
        <v>143.76</v>
      </c>
      <c r="I37" s="78">
        <v>0.9</v>
      </c>
      <c r="J37" s="76">
        <v>39057</v>
      </c>
      <c r="K37" s="75">
        <v>143.78</v>
      </c>
      <c r="L37" s="78">
        <v>2.75</v>
      </c>
      <c r="M37" s="76">
        <v>38814</v>
      </c>
      <c r="N37" s="80">
        <v>1268.37</v>
      </c>
      <c r="O37" s="81">
        <f aca="true" t="shared" si="2" ref="O37:O53">N37*0.0317097</f>
        <v>40.219632188999995</v>
      </c>
      <c r="Q37" s="6">
        <f t="shared" si="0"/>
        <v>4.25</v>
      </c>
      <c r="S37" s="6">
        <f t="shared" si="1"/>
        <v>0.2599999999999909</v>
      </c>
      <c r="AK37" s="88"/>
      <c r="AL37" s="88"/>
    </row>
    <row r="38" spans="1:38" ht="18" customHeight="1">
      <c r="A38" s="71">
        <v>2551</v>
      </c>
      <c r="B38" s="72">
        <v>150.22</v>
      </c>
      <c r="C38" s="73">
        <v>750.2</v>
      </c>
      <c r="D38" s="74">
        <v>38610</v>
      </c>
      <c r="E38" s="75">
        <v>149.63</v>
      </c>
      <c r="F38" s="73">
        <v>655.8</v>
      </c>
      <c r="G38" s="76">
        <v>38610</v>
      </c>
      <c r="H38" s="77">
        <v>143.54</v>
      </c>
      <c r="I38" s="78">
        <v>3.28</v>
      </c>
      <c r="J38" s="76">
        <v>38728</v>
      </c>
      <c r="K38" s="75">
        <v>143.56</v>
      </c>
      <c r="L38" s="78">
        <v>3.52</v>
      </c>
      <c r="M38" s="76">
        <v>38728</v>
      </c>
      <c r="N38" s="80">
        <v>2027.13</v>
      </c>
      <c r="O38" s="81">
        <f t="shared" si="2"/>
        <v>64.279684161</v>
      </c>
      <c r="Q38" s="6">
        <f t="shared" si="0"/>
        <v>6.719999999999999</v>
      </c>
      <c r="S38" s="6">
        <f t="shared" si="1"/>
        <v>0.03999999999999204</v>
      </c>
      <c r="AK38" s="88"/>
      <c r="AL38" s="88"/>
    </row>
    <row r="39" spans="1:19" ht="18" customHeight="1">
      <c r="A39" s="71">
        <v>2552</v>
      </c>
      <c r="B39" s="72">
        <v>147.03</v>
      </c>
      <c r="C39" s="73">
        <v>299.6</v>
      </c>
      <c r="D39" s="74">
        <v>38614</v>
      </c>
      <c r="E39" s="75">
        <v>146.89</v>
      </c>
      <c r="F39" s="73">
        <v>282.8</v>
      </c>
      <c r="G39" s="76">
        <v>38614</v>
      </c>
      <c r="H39" s="77">
        <v>143.41</v>
      </c>
      <c r="I39" s="78">
        <v>0</v>
      </c>
      <c r="J39" s="76">
        <v>39861</v>
      </c>
      <c r="K39" s="75">
        <v>143.41</v>
      </c>
      <c r="L39" s="78">
        <v>0</v>
      </c>
      <c r="M39" s="76">
        <v>38765</v>
      </c>
      <c r="N39" s="80">
        <v>985.11</v>
      </c>
      <c r="O39" s="81">
        <f t="shared" si="2"/>
        <v>31.237542567000002</v>
      </c>
      <c r="Q39" s="6">
        <f t="shared" si="0"/>
        <v>3.530000000000001</v>
      </c>
      <c r="S39" s="86">
        <f t="shared" si="1"/>
        <v>-0.09000000000000341</v>
      </c>
    </row>
    <row r="40" spans="1:19" ht="18" customHeight="1">
      <c r="A40" s="71">
        <v>2553</v>
      </c>
      <c r="B40" s="72">
        <v>151.79</v>
      </c>
      <c r="C40" s="73">
        <v>995</v>
      </c>
      <c r="D40" s="74">
        <v>38594</v>
      </c>
      <c r="E40" s="75">
        <v>151.71</v>
      </c>
      <c r="F40" s="73">
        <v>979</v>
      </c>
      <c r="G40" s="76">
        <v>38594</v>
      </c>
      <c r="H40" s="77">
        <v>143.72</v>
      </c>
      <c r="I40" s="78">
        <v>0.24</v>
      </c>
      <c r="J40" s="76">
        <v>40367</v>
      </c>
      <c r="K40" s="75">
        <v>143.72</v>
      </c>
      <c r="L40" s="78">
        <v>0.24</v>
      </c>
      <c r="M40" s="76">
        <v>40367</v>
      </c>
      <c r="N40" s="80">
        <v>1645.2</v>
      </c>
      <c r="O40" s="81">
        <f t="shared" si="2"/>
        <v>52.16879844</v>
      </c>
      <c r="Q40" s="6">
        <f aca="true" t="shared" si="3" ref="Q40:Q53">B40-$Q$5</f>
        <v>8.289999999999992</v>
      </c>
      <c r="S40" s="1">
        <f t="shared" si="1"/>
        <v>0.21999999999999886</v>
      </c>
    </row>
    <row r="41" spans="1:19" ht="18" customHeight="1">
      <c r="A41" s="71">
        <v>2554</v>
      </c>
      <c r="B41" s="72">
        <v>154.02</v>
      </c>
      <c r="C41" s="73">
        <v>1729</v>
      </c>
      <c r="D41" s="74">
        <v>40757</v>
      </c>
      <c r="E41" s="75">
        <v>153.776</v>
      </c>
      <c r="F41" s="73">
        <v>1626.5</v>
      </c>
      <c r="G41" s="76">
        <v>40757</v>
      </c>
      <c r="H41" s="77">
        <v>144.01</v>
      </c>
      <c r="I41" s="78">
        <v>1.05</v>
      </c>
      <c r="J41" s="76">
        <v>40900</v>
      </c>
      <c r="K41" s="75">
        <v>144.03</v>
      </c>
      <c r="L41" s="78">
        <v>1.15</v>
      </c>
      <c r="M41" s="76">
        <v>40908</v>
      </c>
      <c r="N41" s="80">
        <v>5133.51</v>
      </c>
      <c r="O41" s="81">
        <f t="shared" si="2"/>
        <v>162.782062047</v>
      </c>
      <c r="Q41" s="6">
        <f t="shared" si="3"/>
        <v>10.52000000000001</v>
      </c>
      <c r="S41" s="6">
        <f aca="true" t="shared" si="4" ref="S41:S53">H41-$Q$5</f>
        <v>0.5099999999999909</v>
      </c>
    </row>
    <row r="42" spans="1:19" ht="18" customHeight="1">
      <c r="A42" s="71">
        <v>2555</v>
      </c>
      <c r="B42" s="72">
        <v>150.06</v>
      </c>
      <c r="C42" s="78">
        <v>658.93</v>
      </c>
      <c r="D42" s="74">
        <v>41168</v>
      </c>
      <c r="E42" s="75">
        <v>149.891</v>
      </c>
      <c r="F42" s="78">
        <v>636.7</v>
      </c>
      <c r="G42" s="76">
        <v>41168</v>
      </c>
      <c r="H42" s="77">
        <v>144</v>
      </c>
      <c r="I42" s="78">
        <v>0.7</v>
      </c>
      <c r="J42" s="76">
        <v>40956</v>
      </c>
      <c r="K42" s="75">
        <v>144.02</v>
      </c>
      <c r="L42" s="78">
        <v>1.96</v>
      </c>
      <c r="M42" s="76">
        <v>40956</v>
      </c>
      <c r="N42" s="80">
        <v>2372.97</v>
      </c>
      <c r="O42" s="81">
        <f t="shared" si="2"/>
        <v>75.24616680899999</v>
      </c>
      <c r="Q42" s="6">
        <f t="shared" si="3"/>
        <v>6.560000000000002</v>
      </c>
      <c r="S42" s="6">
        <f t="shared" si="4"/>
        <v>0.5</v>
      </c>
    </row>
    <row r="43" spans="1:19" ht="18" customHeight="1">
      <c r="A43" s="71">
        <v>2556</v>
      </c>
      <c r="B43" s="72">
        <v>149.45</v>
      </c>
      <c r="C43" s="78">
        <v>622.25</v>
      </c>
      <c r="D43" s="74">
        <v>41517</v>
      </c>
      <c r="E43" s="75">
        <v>148.6</v>
      </c>
      <c r="F43" s="78">
        <v>499</v>
      </c>
      <c r="G43" s="76">
        <v>41518</v>
      </c>
      <c r="H43" s="77">
        <v>143.93</v>
      </c>
      <c r="I43" s="78">
        <v>0.89</v>
      </c>
      <c r="J43" s="76">
        <v>41354</v>
      </c>
      <c r="K43" s="75">
        <v>144.93</v>
      </c>
      <c r="L43" s="78">
        <v>0.89</v>
      </c>
      <c r="M43" s="76">
        <v>41354</v>
      </c>
      <c r="N43" s="80">
        <v>1190.62</v>
      </c>
      <c r="O43" s="81">
        <f t="shared" si="2"/>
        <v>37.754203014</v>
      </c>
      <c r="Q43" s="6">
        <f t="shared" si="3"/>
        <v>5.949999999999989</v>
      </c>
      <c r="S43" s="1">
        <f t="shared" si="4"/>
        <v>0.4300000000000068</v>
      </c>
    </row>
    <row r="44" spans="1:19" ht="18" customHeight="1">
      <c r="A44" s="71">
        <v>2557</v>
      </c>
      <c r="B44" s="72">
        <v>151.77</v>
      </c>
      <c r="C44" s="78">
        <v>962.05</v>
      </c>
      <c r="D44" s="74">
        <v>41886</v>
      </c>
      <c r="E44" s="75">
        <v>151.62</v>
      </c>
      <c r="F44" s="78">
        <v>937.3</v>
      </c>
      <c r="G44" s="87">
        <v>41886</v>
      </c>
      <c r="H44" s="77">
        <v>143.94</v>
      </c>
      <c r="I44" s="78">
        <v>1.34</v>
      </c>
      <c r="J44" s="76">
        <v>41731</v>
      </c>
      <c r="K44" s="75">
        <v>143.941</v>
      </c>
      <c r="L44" s="78">
        <v>1.34</v>
      </c>
      <c r="M44" s="76">
        <v>41732</v>
      </c>
      <c r="N44" s="80">
        <v>1844.93</v>
      </c>
      <c r="O44" s="81">
        <f t="shared" si="2"/>
        <v>58.502176821000006</v>
      </c>
      <c r="Q44" s="6">
        <f t="shared" si="3"/>
        <v>8.27000000000001</v>
      </c>
      <c r="S44" s="1">
        <f t="shared" si="4"/>
        <v>0.4399999999999977</v>
      </c>
    </row>
    <row r="45" spans="1:19" ht="18" customHeight="1">
      <c r="A45" s="71">
        <v>2558</v>
      </c>
      <c r="B45" s="72">
        <v>147.32</v>
      </c>
      <c r="C45" s="78">
        <v>364.2</v>
      </c>
      <c r="D45" s="74">
        <v>42267</v>
      </c>
      <c r="E45" s="75">
        <v>147.037</v>
      </c>
      <c r="F45" s="78">
        <v>319.4</v>
      </c>
      <c r="G45" s="87">
        <v>42267</v>
      </c>
      <c r="H45" s="77">
        <v>143.32</v>
      </c>
      <c r="I45" s="78">
        <v>0.02</v>
      </c>
      <c r="J45" s="76">
        <v>42075</v>
      </c>
      <c r="K45" s="75">
        <v>143.35</v>
      </c>
      <c r="L45" s="78">
        <v>0.05</v>
      </c>
      <c r="M45" s="76">
        <v>42075</v>
      </c>
      <c r="N45" s="80">
        <v>701.1</v>
      </c>
      <c r="O45" s="81">
        <f t="shared" si="2"/>
        <v>22.23167067</v>
      </c>
      <c r="Q45" s="1">
        <f t="shared" si="3"/>
        <v>3.819999999999993</v>
      </c>
      <c r="S45" s="1">
        <f t="shared" si="4"/>
        <v>-0.18000000000000682</v>
      </c>
    </row>
    <row r="46" spans="1:19" ht="18" customHeight="1">
      <c r="A46" s="71">
        <v>2559</v>
      </c>
      <c r="B46" s="72">
        <v>151.75</v>
      </c>
      <c r="C46" s="73">
        <v>1062.5</v>
      </c>
      <c r="D46" s="74">
        <v>42599</v>
      </c>
      <c r="E46" s="75">
        <v>151.426</v>
      </c>
      <c r="F46" s="73">
        <v>1001.7</v>
      </c>
      <c r="G46" s="87">
        <v>42599</v>
      </c>
      <c r="H46" s="77">
        <v>143.34</v>
      </c>
      <c r="I46" s="78">
        <v>0.08</v>
      </c>
      <c r="J46" s="76">
        <v>42500</v>
      </c>
      <c r="K46" s="75">
        <v>143.37</v>
      </c>
      <c r="L46" s="78">
        <v>0.14</v>
      </c>
      <c r="M46" s="76">
        <v>42472</v>
      </c>
      <c r="N46" s="80">
        <v>1962.1</v>
      </c>
      <c r="O46" s="81">
        <f t="shared" si="2"/>
        <v>62.217602369999994</v>
      </c>
      <c r="Q46" s="1">
        <f t="shared" si="3"/>
        <v>8.25</v>
      </c>
      <c r="S46" s="1">
        <f t="shared" si="4"/>
        <v>-0.1599999999999966</v>
      </c>
    </row>
    <row r="47" spans="1:19" ht="18" customHeight="1">
      <c r="A47" s="71">
        <v>2560</v>
      </c>
      <c r="B47" s="72">
        <v>150.13</v>
      </c>
      <c r="C47" s="78">
        <v>720.2</v>
      </c>
      <c r="D47" s="74">
        <v>42935</v>
      </c>
      <c r="E47" s="75">
        <v>149.888</v>
      </c>
      <c r="F47" s="78">
        <v>686.6</v>
      </c>
      <c r="G47" s="87">
        <v>42935</v>
      </c>
      <c r="H47" s="77">
        <v>143.59</v>
      </c>
      <c r="I47" s="78">
        <v>0.9</v>
      </c>
      <c r="J47" s="76">
        <v>43190</v>
      </c>
      <c r="K47" s="75">
        <v>143.597</v>
      </c>
      <c r="L47" s="78">
        <v>1</v>
      </c>
      <c r="M47" s="76">
        <v>43190</v>
      </c>
      <c r="N47" s="80">
        <v>2784.63</v>
      </c>
      <c r="O47" s="81">
        <f t="shared" si="2"/>
        <v>88.29978191100001</v>
      </c>
      <c r="Q47" s="1">
        <f t="shared" si="3"/>
        <v>6.6299999999999955</v>
      </c>
      <c r="S47" s="1">
        <f t="shared" si="4"/>
        <v>0.09000000000000341</v>
      </c>
    </row>
    <row r="48" spans="1:19" ht="18" customHeight="1">
      <c r="A48" s="71">
        <v>2561</v>
      </c>
      <c r="B48" s="77">
        <v>151</v>
      </c>
      <c r="C48" s="78">
        <v>847</v>
      </c>
      <c r="D48" s="74">
        <v>43332</v>
      </c>
      <c r="E48" s="75">
        <v>150.597</v>
      </c>
      <c r="F48" s="78">
        <v>787</v>
      </c>
      <c r="G48" s="87">
        <v>43332</v>
      </c>
      <c r="H48" s="77">
        <v>143.4</v>
      </c>
      <c r="I48" s="78">
        <v>1</v>
      </c>
      <c r="J48" s="76">
        <v>241859</v>
      </c>
      <c r="K48" s="75">
        <v>143.41</v>
      </c>
      <c r="L48" s="78">
        <v>1.17</v>
      </c>
      <c r="M48" s="76">
        <v>241860</v>
      </c>
      <c r="N48" s="80">
        <v>2050.34</v>
      </c>
      <c r="O48" s="81">
        <f t="shared" si="2"/>
        <v>65.015666298</v>
      </c>
      <c r="Q48" s="6">
        <f t="shared" si="3"/>
        <v>7.5</v>
      </c>
      <c r="S48" s="6">
        <f t="shared" si="4"/>
        <v>-0.09999999999999432</v>
      </c>
    </row>
    <row r="49" spans="1:19" ht="18" customHeight="1">
      <c r="A49" s="71">
        <v>2562</v>
      </c>
      <c r="B49" s="72">
        <v>151.06</v>
      </c>
      <c r="C49" s="78">
        <v>876.2</v>
      </c>
      <c r="D49" s="74">
        <v>43695</v>
      </c>
      <c r="E49" s="75">
        <v>150.861</v>
      </c>
      <c r="F49" s="78">
        <v>842.2</v>
      </c>
      <c r="G49" s="87">
        <v>43695</v>
      </c>
      <c r="H49" s="77">
        <v>143.3</v>
      </c>
      <c r="I49" s="78">
        <v>0.2</v>
      </c>
      <c r="J49" s="76">
        <v>242232</v>
      </c>
      <c r="K49" s="75">
        <v>143.3</v>
      </c>
      <c r="L49" s="78">
        <v>0.2</v>
      </c>
      <c r="M49" s="76">
        <v>242232</v>
      </c>
      <c r="N49" s="80">
        <v>1290.4</v>
      </c>
      <c r="O49" s="81">
        <f t="shared" si="2"/>
        <v>40.91819688</v>
      </c>
      <c r="Q49" s="1">
        <f t="shared" si="3"/>
        <v>7.560000000000002</v>
      </c>
      <c r="S49" s="6">
        <f t="shared" si="4"/>
        <v>-0.19999999999998863</v>
      </c>
    </row>
    <row r="50" spans="1:19" ht="18" customHeight="1">
      <c r="A50" s="71">
        <v>2563</v>
      </c>
      <c r="B50" s="72">
        <v>152.69</v>
      </c>
      <c r="C50" s="73">
        <v>1088.85</v>
      </c>
      <c r="D50" s="74">
        <v>44065</v>
      </c>
      <c r="E50" s="75">
        <v>152.296</v>
      </c>
      <c r="F50" s="73">
        <v>1024.5</v>
      </c>
      <c r="G50" s="87">
        <v>44065</v>
      </c>
      <c r="H50" s="77">
        <v>143.14</v>
      </c>
      <c r="I50" s="78">
        <v>0</v>
      </c>
      <c r="J50" s="76">
        <v>242512</v>
      </c>
      <c r="K50" s="75">
        <v>143.29</v>
      </c>
      <c r="L50" s="78">
        <v>0.18</v>
      </c>
      <c r="M50" s="76">
        <v>242612</v>
      </c>
      <c r="N50" s="80">
        <v>798.81</v>
      </c>
      <c r="O50" s="81">
        <f t="shared" si="2"/>
        <v>25.330025456999998</v>
      </c>
      <c r="Q50" s="1">
        <f t="shared" si="3"/>
        <v>9.189999999999998</v>
      </c>
      <c r="S50" s="6">
        <f t="shared" si="4"/>
        <v>-0.36000000000001364</v>
      </c>
    </row>
    <row r="51" spans="1:19" ht="18" customHeight="1">
      <c r="A51" s="71">
        <v>2564</v>
      </c>
      <c r="B51" s="72">
        <v>149.48</v>
      </c>
      <c r="C51" s="73">
        <v>565</v>
      </c>
      <c r="D51" s="74">
        <v>44493</v>
      </c>
      <c r="E51" s="75">
        <v>149.259</v>
      </c>
      <c r="F51" s="73">
        <v>537.5</v>
      </c>
      <c r="G51" s="87">
        <v>44493</v>
      </c>
      <c r="H51" s="77">
        <v>143.16</v>
      </c>
      <c r="I51" s="78">
        <v>0</v>
      </c>
      <c r="J51" s="76">
        <v>242878</v>
      </c>
      <c r="K51" s="75">
        <v>143.31</v>
      </c>
      <c r="L51" s="78">
        <v>0.28</v>
      </c>
      <c r="M51" s="76">
        <v>242879</v>
      </c>
      <c r="N51" s="80">
        <v>931.06</v>
      </c>
      <c r="O51" s="81">
        <f t="shared" si="2"/>
        <v>29.523633282</v>
      </c>
      <c r="Q51" s="1">
        <f t="shared" si="3"/>
        <v>5.97999999999999</v>
      </c>
      <c r="S51" s="6">
        <f t="shared" si="4"/>
        <v>-0.3400000000000034</v>
      </c>
    </row>
    <row r="52" spans="1:19" ht="18" customHeight="1">
      <c r="A52" s="71">
        <v>2565</v>
      </c>
      <c r="B52" s="72">
        <v>151.19</v>
      </c>
      <c r="C52" s="73">
        <v>914.4</v>
      </c>
      <c r="D52" s="74">
        <v>44796</v>
      </c>
      <c r="E52" s="75">
        <v>150.798</v>
      </c>
      <c r="F52" s="73">
        <v>852</v>
      </c>
      <c r="G52" s="87">
        <v>44796</v>
      </c>
      <c r="H52" s="77">
        <v>144.1</v>
      </c>
      <c r="I52" s="78">
        <v>0.1</v>
      </c>
      <c r="J52" s="76">
        <v>243008</v>
      </c>
      <c r="K52" s="75">
        <v>144.143</v>
      </c>
      <c r="L52" s="78">
        <v>0.14</v>
      </c>
      <c r="M52" s="76">
        <v>243007</v>
      </c>
      <c r="N52" s="80">
        <v>2239.84</v>
      </c>
      <c r="O52" s="81">
        <f t="shared" si="2"/>
        <v>71.024654448</v>
      </c>
      <c r="Q52" s="1">
        <f t="shared" si="3"/>
        <v>7.689999999999998</v>
      </c>
      <c r="S52" s="6">
        <f t="shared" si="4"/>
        <v>0.5999999999999943</v>
      </c>
    </row>
    <row r="53" spans="1:19" ht="18" customHeight="1">
      <c r="A53" s="71">
        <v>2566</v>
      </c>
      <c r="B53" s="72">
        <v>149.48</v>
      </c>
      <c r="C53" s="73">
        <v>616</v>
      </c>
      <c r="D53" s="74">
        <v>45200</v>
      </c>
      <c r="E53" s="75">
        <v>149.296</v>
      </c>
      <c r="F53" s="73">
        <v>589</v>
      </c>
      <c r="G53" s="87">
        <v>45200</v>
      </c>
      <c r="H53" s="77">
        <v>144.45</v>
      </c>
      <c r="I53" s="78">
        <v>0.6</v>
      </c>
      <c r="J53" s="76">
        <v>243691</v>
      </c>
      <c r="K53" s="75">
        <v>144.46</v>
      </c>
      <c r="L53" s="78">
        <v>0.68</v>
      </c>
      <c r="M53" s="76">
        <v>243691</v>
      </c>
      <c r="N53" s="80">
        <v>1134.46</v>
      </c>
      <c r="O53" s="81">
        <f t="shared" si="2"/>
        <v>35.973386262</v>
      </c>
      <c r="Q53" s="1">
        <f t="shared" si="3"/>
        <v>5.97999999999999</v>
      </c>
      <c r="S53" s="6">
        <f t="shared" si="4"/>
        <v>0.9499999999999886</v>
      </c>
    </row>
    <row r="54" spans="1:19" ht="18" customHeight="1">
      <c r="A54" s="71"/>
      <c r="B54" s="72"/>
      <c r="C54" s="78"/>
      <c r="D54" s="74"/>
      <c r="E54" s="75"/>
      <c r="F54" s="78"/>
      <c r="G54" s="87"/>
      <c r="H54" s="77"/>
      <c r="I54" s="78"/>
      <c r="J54" s="79"/>
      <c r="K54" s="75"/>
      <c r="L54" s="78"/>
      <c r="M54" s="76"/>
      <c r="N54" s="80"/>
      <c r="O54" s="81"/>
      <c r="S54" s="6"/>
    </row>
    <row r="55" spans="1:15" ht="18" customHeight="1">
      <c r="A55" s="71"/>
      <c r="B55" s="72"/>
      <c r="C55" s="78"/>
      <c r="D55" s="74"/>
      <c r="E55" s="75"/>
      <c r="F55" s="78"/>
      <c r="G55" s="87"/>
      <c r="H55" s="77"/>
      <c r="I55" s="78"/>
      <c r="J55" s="79"/>
      <c r="K55" s="75"/>
      <c r="L55" s="78"/>
      <c r="M55" s="76"/>
      <c r="N55" s="80"/>
      <c r="O55" s="81"/>
    </row>
    <row r="56" spans="1:15" ht="18" customHeight="1">
      <c r="A56" s="112" t="s">
        <v>3</v>
      </c>
      <c r="B56" s="113">
        <f>MAX(B9:B55)</f>
        <v>155.23</v>
      </c>
      <c r="C56" s="83">
        <f>MAX(C9:C55)</f>
        <v>2243.6</v>
      </c>
      <c r="D56" s="74">
        <v>233270</v>
      </c>
      <c r="E56" s="114">
        <f>MAX(E9:E55)</f>
        <v>154.18</v>
      </c>
      <c r="F56" s="83">
        <f>MAX(F9:F55)</f>
        <v>1803.8</v>
      </c>
      <c r="G56" s="76">
        <v>233271</v>
      </c>
      <c r="H56" s="82">
        <f>MAX(H9:H55)</f>
        <v>144.45</v>
      </c>
      <c r="I56" s="83">
        <f>MAX(I9:I55)</f>
        <v>4.7</v>
      </c>
      <c r="J56" s="79">
        <v>235340</v>
      </c>
      <c r="K56" s="114">
        <f>MAX(K9:K55)</f>
        <v>144.93</v>
      </c>
      <c r="L56" s="83">
        <f>MAX(L9:L55)</f>
        <v>4</v>
      </c>
      <c r="M56" s="76">
        <v>228014</v>
      </c>
      <c r="N56" s="115">
        <f>MAX(N9:N55)</f>
        <v>5133.51</v>
      </c>
      <c r="O56" s="116">
        <f>MAX(O9:O55)</f>
        <v>162.782062047</v>
      </c>
    </row>
    <row r="57" spans="1:15" ht="18" customHeight="1">
      <c r="A57" s="112" t="s">
        <v>15</v>
      </c>
      <c r="B57" s="113">
        <f>AVERAGE(B9:B55)</f>
        <v>150.49511111111113</v>
      </c>
      <c r="C57" s="83">
        <f>AVERAGE(C9:C55)</f>
        <v>810.6966666666666</v>
      </c>
      <c r="D57" s="74"/>
      <c r="E57" s="114">
        <f>AVERAGE(E9:E55)</f>
        <v>150.17344444444444</v>
      </c>
      <c r="F57" s="83">
        <f>AVERAGE(F9:F55)</f>
        <v>747.7755555555556</v>
      </c>
      <c r="G57" s="87"/>
      <c r="H57" s="82">
        <f>AVERAGE(H9:H55)</f>
        <v>143.78822222222223</v>
      </c>
      <c r="I57" s="83">
        <f>AVERAGE(I9:I55)</f>
        <v>1.4833333333333336</v>
      </c>
      <c r="J57" s="74"/>
      <c r="K57" s="114">
        <f>AVERAGE(K9:K55)</f>
        <v>143.83602222222225</v>
      </c>
      <c r="L57" s="83">
        <f>AVERAGE(L9:L55)</f>
        <v>1.5593333333333337</v>
      </c>
      <c r="M57" s="87"/>
      <c r="N57" s="115">
        <f>AVERAGE(N9:N55)</f>
        <v>1714.5115564444443</v>
      </c>
      <c r="O57" s="116">
        <f>AVERAGE(O9:O55)</f>
        <v>54.358256995693026</v>
      </c>
    </row>
    <row r="58" spans="1:15" ht="18" customHeight="1">
      <c r="A58" s="112" t="s">
        <v>7</v>
      </c>
      <c r="B58" s="113">
        <f>MIN(B9:B55)</f>
        <v>146.86</v>
      </c>
      <c r="C58" s="128">
        <f>MIN(C9:C55)</f>
        <v>161.8</v>
      </c>
      <c r="D58" s="74">
        <v>232552</v>
      </c>
      <c r="E58" s="114">
        <f>MIN(E9:E55)</f>
        <v>146.79</v>
      </c>
      <c r="F58" s="83">
        <f>MIN(F9:F55)</f>
        <v>156.3</v>
      </c>
      <c r="G58" s="76">
        <v>232552</v>
      </c>
      <c r="H58" s="82">
        <f>MIN(H9:H55)</f>
        <v>143.14</v>
      </c>
      <c r="I58" s="83">
        <f>MIN(I9:I55)</f>
        <v>0</v>
      </c>
      <c r="J58" s="76">
        <v>238187</v>
      </c>
      <c r="K58" s="114">
        <f>MIN(K9:K55)</f>
        <v>143.29</v>
      </c>
      <c r="L58" s="83">
        <f>MIN(L9:L55)</f>
        <v>0</v>
      </c>
      <c r="M58" s="76">
        <v>238187</v>
      </c>
      <c r="N58" s="115">
        <f>MIN(N9:N55)</f>
        <v>575.36</v>
      </c>
      <c r="O58" s="116">
        <f>MIN(O9:O55)</f>
        <v>18.244492992</v>
      </c>
    </row>
    <row r="59" spans="1:15" ht="22.5" customHeight="1">
      <c r="A59" s="118" t="s">
        <v>26</v>
      </c>
      <c r="B59" s="117"/>
      <c r="D59" s="119"/>
      <c r="E59" s="120"/>
      <c r="F59" s="120"/>
      <c r="G59" s="121"/>
      <c r="H59" s="120"/>
      <c r="I59" s="120"/>
      <c r="J59" s="121"/>
      <c r="K59" s="120"/>
      <c r="L59" s="120"/>
      <c r="M59" s="122"/>
      <c r="N59" s="123"/>
      <c r="O59" s="120"/>
    </row>
    <row r="60" spans="1:15" ht="22.5" customHeight="1">
      <c r="A60" s="88"/>
      <c r="B60" s="125" t="s">
        <v>28</v>
      </c>
      <c r="D60" s="126"/>
      <c r="F60" s="124"/>
      <c r="G60" s="126"/>
      <c r="H60" s="88"/>
      <c r="I60" s="88"/>
      <c r="J60" s="126"/>
      <c r="K60" s="88"/>
      <c r="L60" s="124"/>
      <c r="M60" s="127"/>
      <c r="N60" s="22"/>
      <c r="O60" s="88"/>
    </row>
    <row r="61" spans="2:14" ht="18.75">
      <c r="B61" s="1"/>
      <c r="C61" s="1"/>
      <c r="F61" s="1"/>
      <c r="H61" s="1"/>
      <c r="I61" s="1"/>
      <c r="K61" s="1"/>
      <c r="L61" s="1"/>
      <c r="N61" s="103"/>
    </row>
  </sheetData>
  <sheetProtection/>
  <printOptions/>
  <pageMargins left="0.6" right="0.11811023622047245" top="0.52" bottom="0.5118110236220472" header="0.6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D99"/>
  <sheetViews>
    <sheetView zoomScalePageLayoutView="0" workbookViewId="0" topLeftCell="A46">
      <selection activeCell="AF60" sqref="AF60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12.66015625" style="1" customWidth="1"/>
    <col min="26" max="26" width="15" style="1" customWidth="1"/>
    <col min="27" max="27" width="9.83203125" style="1" customWidth="1"/>
    <col min="28" max="28" width="13" style="1" customWidth="1"/>
    <col min="29" max="29" width="7.66015625" style="1" customWidth="1"/>
    <col min="30" max="16384" width="9.33203125" style="1" customWidth="1"/>
  </cols>
  <sheetData>
    <row r="2" spans="28:29" ht="18.75">
      <c r="AB2" s="6">
        <v>143.5</v>
      </c>
      <c r="AC2" s="5" t="s">
        <v>22</v>
      </c>
    </row>
    <row r="3" spans="24:28" ht="18.75">
      <c r="X3" s="131" t="s">
        <v>2</v>
      </c>
      <c r="Y3" s="93" t="s">
        <v>19</v>
      </c>
      <c r="Z3" s="94" t="s">
        <v>23</v>
      </c>
      <c r="AA3" s="93" t="s">
        <v>21</v>
      </c>
      <c r="AB3" s="94" t="s">
        <v>25</v>
      </c>
    </row>
    <row r="4" spans="24:28" ht="18.75">
      <c r="X4" s="132"/>
      <c r="Y4" s="95" t="s">
        <v>20</v>
      </c>
      <c r="Z4" s="96" t="s">
        <v>24</v>
      </c>
      <c r="AA4" s="95" t="s">
        <v>20</v>
      </c>
      <c r="AB4" s="96" t="s">
        <v>24</v>
      </c>
    </row>
    <row r="5" spans="24:29" ht="18.75">
      <c r="X5" s="97">
        <v>2522</v>
      </c>
      <c r="Y5" s="90">
        <v>4.16</v>
      </c>
      <c r="Z5" s="104">
        <v>350</v>
      </c>
      <c r="AA5" s="90">
        <v>8.2</v>
      </c>
      <c r="AB5" s="108">
        <v>1000</v>
      </c>
      <c r="AC5" s="89"/>
    </row>
    <row r="6" spans="24:29" ht="18.75">
      <c r="X6" s="97">
        <v>2523</v>
      </c>
      <c r="Y6" s="90">
        <v>6.740000000000009</v>
      </c>
      <c r="Z6" s="104">
        <v>787</v>
      </c>
      <c r="AA6" s="90">
        <f>$AA$5</f>
        <v>8.2</v>
      </c>
      <c r="AB6" s="108">
        <f>$AB$5</f>
        <v>1000</v>
      </c>
      <c r="AC6" s="89"/>
    </row>
    <row r="7" spans="24:29" ht="18.75">
      <c r="X7" s="97">
        <v>2524</v>
      </c>
      <c r="Y7" s="90">
        <v>9.22</v>
      </c>
      <c r="Z7" s="104">
        <v>1372</v>
      </c>
      <c r="AA7" s="90">
        <f aca="true" t="shared" si="0" ref="AA7:AA40">$AA$5</f>
        <v>8.2</v>
      </c>
      <c r="AB7" s="108">
        <f>$AB$5</f>
        <v>1000</v>
      </c>
      <c r="AC7" s="89"/>
    </row>
    <row r="8" spans="24:29" ht="18.75">
      <c r="X8" s="97">
        <v>2525</v>
      </c>
      <c r="Y8" s="90">
        <v>4.039999999999992</v>
      </c>
      <c r="Z8" s="104">
        <v>334</v>
      </c>
      <c r="AA8" s="90">
        <f t="shared" si="0"/>
        <v>8.2</v>
      </c>
      <c r="AB8" s="108">
        <f aca="true" t="shared" si="1" ref="AB8:AB40">$AB$5</f>
        <v>1000</v>
      </c>
      <c r="AC8" s="89"/>
    </row>
    <row r="9" spans="24:29" ht="18.75">
      <c r="X9" s="97">
        <v>2526</v>
      </c>
      <c r="Y9" s="90">
        <v>5.740000000000009</v>
      </c>
      <c r="Z9" s="104">
        <v>621</v>
      </c>
      <c r="AA9" s="90">
        <f t="shared" si="0"/>
        <v>8.2</v>
      </c>
      <c r="AB9" s="108">
        <f t="shared" si="1"/>
        <v>1000</v>
      </c>
      <c r="AC9" s="89"/>
    </row>
    <row r="10" spans="24:29" ht="18.75">
      <c r="X10" s="97">
        <v>2527</v>
      </c>
      <c r="Y10" s="90">
        <v>6.889999999999986</v>
      </c>
      <c r="Z10" s="104">
        <v>836</v>
      </c>
      <c r="AA10" s="90">
        <f t="shared" si="0"/>
        <v>8.2</v>
      </c>
      <c r="AB10" s="108">
        <f t="shared" si="1"/>
        <v>1000</v>
      </c>
      <c r="AC10" s="89"/>
    </row>
    <row r="11" spans="24:29" ht="18.75">
      <c r="X11" s="97">
        <v>2528</v>
      </c>
      <c r="Y11" s="90">
        <v>4.599999999999994</v>
      </c>
      <c r="Z11" s="104">
        <v>396</v>
      </c>
      <c r="AA11" s="90">
        <f t="shared" si="0"/>
        <v>8.2</v>
      </c>
      <c r="AB11" s="108">
        <f t="shared" si="1"/>
        <v>1000</v>
      </c>
      <c r="AC11" s="89"/>
    </row>
    <row r="12" spans="24:29" ht="18.75">
      <c r="X12" s="97">
        <v>2529</v>
      </c>
      <c r="Y12" s="90">
        <v>6.360000000000014</v>
      </c>
      <c r="Z12" s="104">
        <v>625</v>
      </c>
      <c r="AA12" s="90">
        <f t="shared" si="0"/>
        <v>8.2</v>
      </c>
      <c r="AB12" s="108">
        <f t="shared" si="1"/>
        <v>1000</v>
      </c>
      <c r="AC12" s="89"/>
    </row>
    <row r="13" spans="24:29" ht="18.75">
      <c r="X13" s="97">
        <v>2530</v>
      </c>
      <c r="Y13" s="90">
        <v>9.27000000000001</v>
      </c>
      <c r="Z13" s="104">
        <v>1341</v>
      </c>
      <c r="AA13" s="90">
        <f t="shared" si="0"/>
        <v>8.2</v>
      </c>
      <c r="AB13" s="108">
        <f t="shared" si="1"/>
        <v>1000</v>
      </c>
      <c r="AC13" s="89"/>
    </row>
    <row r="14" spans="24:29" ht="18.75">
      <c r="X14" s="97">
        <v>2531</v>
      </c>
      <c r="Y14" s="90">
        <v>5.599999999999994</v>
      </c>
      <c r="Z14" s="104">
        <v>530</v>
      </c>
      <c r="AA14" s="90">
        <f t="shared" si="0"/>
        <v>8.2</v>
      </c>
      <c r="AB14" s="108">
        <f t="shared" si="1"/>
        <v>1000</v>
      </c>
      <c r="AC14" s="89"/>
    </row>
    <row r="15" spans="24:29" ht="18.75">
      <c r="X15" s="97">
        <v>2532</v>
      </c>
      <c r="Y15" s="90">
        <v>5.44</v>
      </c>
      <c r="Z15" s="104">
        <v>477.1</v>
      </c>
      <c r="AA15" s="90">
        <f t="shared" si="0"/>
        <v>8.2</v>
      </c>
      <c r="AB15" s="108">
        <f t="shared" si="1"/>
        <v>1000</v>
      </c>
      <c r="AC15" s="89"/>
    </row>
    <row r="16" spans="24:29" ht="18.75">
      <c r="X16" s="97">
        <v>2533</v>
      </c>
      <c r="Y16" s="90">
        <v>4.360000000000014</v>
      </c>
      <c r="Z16" s="104">
        <v>278.7</v>
      </c>
      <c r="AA16" s="90">
        <f t="shared" si="0"/>
        <v>8.2</v>
      </c>
      <c r="AB16" s="108">
        <f t="shared" si="1"/>
        <v>1000</v>
      </c>
      <c r="AC16" s="89"/>
    </row>
    <row r="17" spans="24:29" ht="18.75">
      <c r="X17" s="97">
        <v>2534</v>
      </c>
      <c r="Y17" s="90">
        <v>5.38</v>
      </c>
      <c r="Z17" s="104">
        <v>367.6</v>
      </c>
      <c r="AA17" s="90">
        <f t="shared" si="0"/>
        <v>8.2</v>
      </c>
      <c r="AB17" s="108">
        <f t="shared" si="1"/>
        <v>1000</v>
      </c>
      <c r="AC17" s="89"/>
    </row>
    <row r="18" spans="24:29" ht="18.75">
      <c r="X18" s="98">
        <v>2535</v>
      </c>
      <c r="Y18" s="90">
        <v>5.31</v>
      </c>
      <c r="Z18" s="104">
        <v>323.9</v>
      </c>
      <c r="AA18" s="90">
        <f t="shared" si="0"/>
        <v>8.2</v>
      </c>
      <c r="AB18" s="108">
        <f t="shared" si="1"/>
        <v>1000</v>
      </c>
      <c r="AC18" s="89"/>
    </row>
    <row r="19" spans="24:29" ht="18.75">
      <c r="X19" s="98">
        <v>2536</v>
      </c>
      <c r="Y19" s="90">
        <v>3.3600000000000136</v>
      </c>
      <c r="Z19" s="104">
        <v>161.8</v>
      </c>
      <c r="AA19" s="90">
        <f t="shared" si="0"/>
        <v>8.2</v>
      </c>
      <c r="AB19" s="108">
        <f t="shared" si="1"/>
        <v>1000</v>
      </c>
      <c r="AC19" s="89"/>
    </row>
    <row r="20" spans="24:29" ht="18.75">
      <c r="X20" s="97">
        <v>2537</v>
      </c>
      <c r="Y20" s="90">
        <v>10.62</v>
      </c>
      <c r="Z20" s="104">
        <v>1817.6</v>
      </c>
      <c r="AA20" s="90">
        <f t="shared" si="0"/>
        <v>8.2</v>
      </c>
      <c r="AB20" s="108">
        <f t="shared" si="1"/>
        <v>1000</v>
      </c>
      <c r="AC20" s="89"/>
    </row>
    <row r="21" spans="24:29" ht="18.75">
      <c r="X21" s="97">
        <v>2538</v>
      </c>
      <c r="Y21" s="90">
        <v>11.73</v>
      </c>
      <c r="Z21" s="104">
        <v>3525</v>
      </c>
      <c r="AA21" s="90">
        <f t="shared" si="0"/>
        <v>8.2</v>
      </c>
      <c r="AB21" s="108">
        <f t="shared" si="1"/>
        <v>1000</v>
      </c>
      <c r="AC21" s="89"/>
    </row>
    <row r="22" spans="24:29" ht="18.75">
      <c r="X22" s="97">
        <v>2539</v>
      </c>
      <c r="Y22" s="90">
        <v>6.039999999999992</v>
      </c>
      <c r="Z22" s="104">
        <v>455.2</v>
      </c>
      <c r="AA22" s="90">
        <f t="shared" si="0"/>
        <v>8.2</v>
      </c>
      <c r="AB22" s="108">
        <f t="shared" si="1"/>
        <v>1000</v>
      </c>
      <c r="AC22" s="89"/>
    </row>
    <row r="23" spans="24:29" ht="18.75">
      <c r="X23" s="97">
        <v>2540</v>
      </c>
      <c r="Y23" s="90">
        <v>7.150000000000006</v>
      </c>
      <c r="Z23" s="104">
        <v>643.12</v>
      </c>
      <c r="AA23" s="90">
        <f t="shared" si="0"/>
        <v>8.2</v>
      </c>
      <c r="AB23" s="108">
        <f t="shared" si="1"/>
        <v>1000</v>
      </c>
      <c r="AC23" s="89"/>
    </row>
    <row r="24" spans="24:29" ht="18.75">
      <c r="X24" s="97">
        <v>2541</v>
      </c>
      <c r="Y24" s="90">
        <v>7.13</v>
      </c>
      <c r="Z24" s="104">
        <v>617.85</v>
      </c>
      <c r="AA24" s="90">
        <f t="shared" si="0"/>
        <v>8.2</v>
      </c>
      <c r="AB24" s="108">
        <f t="shared" si="1"/>
        <v>1000</v>
      </c>
      <c r="AC24" s="89"/>
    </row>
    <row r="25" spans="24:29" ht="18.75">
      <c r="X25" s="97">
        <v>2542</v>
      </c>
      <c r="Y25" s="90">
        <v>7.610000000000014</v>
      </c>
      <c r="Z25" s="104">
        <v>869.25</v>
      </c>
      <c r="AA25" s="90">
        <f t="shared" si="0"/>
        <v>8.2</v>
      </c>
      <c r="AB25" s="108">
        <f t="shared" si="1"/>
        <v>1000</v>
      </c>
      <c r="AC25" s="89"/>
    </row>
    <row r="26" spans="24:29" ht="18.75">
      <c r="X26" s="97">
        <v>2543</v>
      </c>
      <c r="Y26" s="90">
        <v>8.47999999999999</v>
      </c>
      <c r="Z26" s="104">
        <v>909</v>
      </c>
      <c r="AA26" s="90">
        <f t="shared" si="0"/>
        <v>8.2</v>
      </c>
      <c r="AB26" s="108">
        <f t="shared" si="1"/>
        <v>1000</v>
      </c>
      <c r="AC26" s="89"/>
    </row>
    <row r="27" spans="24:29" ht="18.75">
      <c r="X27" s="97">
        <v>2544</v>
      </c>
      <c r="Y27" s="90">
        <v>10.3</v>
      </c>
      <c r="Z27" s="104">
        <v>1228</v>
      </c>
      <c r="AA27" s="90">
        <f t="shared" si="0"/>
        <v>8.2</v>
      </c>
      <c r="AB27" s="108">
        <f t="shared" si="1"/>
        <v>1000</v>
      </c>
      <c r="AC27" s="89"/>
    </row>
    <row r="28" spans="24:29" ht="18.75">
      <c r="X28" s="97">
        <v>2545</v>
      </c>
      <c r="Y28" s="90">
        <v>8.47999999999999</v>
      </c>
      <c r="Z28" s="104">
        <v>1153.4</v>
      </c>
      <c r="AA28" s="90">
        <f t="shared" si="0"/>
        <v>8.2</v>
      </c>
      <c r="AB28" s="108">
        <f t="shared" si="1"/>
        <v>1000</v>
      </c>
      <c r="AC28" s="89"/>
    </row>
    <row r="29" spans="24:29" ht="18.75">
      <c r="X29" s="97">
        <v>2546</v>
      </c>
      <c r="Y29" s="90">
        <v>8.889999999999986</v>
      </c>
      <c r="Z29" s="104">
        <v>1088.3</v>
      </c>
      <c r="AA29" s="90">
        <f t="shared" si="0"/>
        <v>8.2</v>
      </c>
      <c r="AB29" s="108">
        <f t="shared" si="1"/>
        <v>1000</v>
      </c>
      <c r="AC29" s="89"/>
    </row>
    <row r="30" spans="24:29" ht="18.75">
      <c r="X30" s="97">
        <v>2547</v>
      </c>
      <c r="Y30" s="90">
        <v>7.800000000000011</v>
      </c>
      <c r="Z30" s="104">
        <v>939</v>
      </c>
      <c r="AA30" s="90">
        <f t="shared" si="0"/>
        <v>8.2</v>
      </c>
      <c r="AB30" s="108">
        <f t="shared" si="1"/>
        <v>1000</v>
      </c>
      <c r="AC30" s="89"/>
    </row>
    <row r="31" spans="24:29" ht="18.75">
      <c r="X31" s="97">
        <v>2548</v>
      </c>
      <c r="Y31" s="90">
        <v>8.28</v>
      </c>
      <c r="Z31" s="104">
        <v>1045.6</v>
      </c>
      <c r="AA31" s="90">
        <f t="shared" si="0"/>
        <v>8.2</v>
      </c>
      <c r="AB31" s="108">
        <f t="shared" si="1"/>
        <v>1000</v>
      </c>
      <c r="AC31" s="89"/>
    </row>
    <row r="32" spans="24:29" ht="18.75">
      <c r="X32" s="97">
        <v>2549</v>
      </c>
      <c r="Y32" s="90">
        <v>9.110000000000014</v>
      </c>
      <c r="Z32" s="104">
        <v>1208.95</v>
      </c>
      <c r="AA32" s="90">
        <f t="shared" si="0"/>
        <v>8.2</v>
      </c>
      <c r="AB32" s="108">
        <f t="shared" si="1"/>
        <v>1000</v>
      </c>
      <c r="AC32" s="89"/>
    </row>
    <row r="33" spans="24:29" ht="18.75">
      <c r="X33" s="97">
        <v>2550</v>
      </c>
      <c r="Y33" s="90">
        <v>4.25</v>
      </c>
      <c r="Z33" s="104">
        <v>390</v>
      </c>
      <c r="AA33" s="90">
        <f t="shared" si="0"/>
        <v>8.2</v>
      </c>
      <c r="AB33" s="108">
        <f t="shared" si="1"/>
        <v>1000</v>
      </c>
      <c r="AC33" s="89"/>
    </row>
    <row r="34" spans="24:29" ht="18.75">
      <c r="X34" s="97">
        <v>2551</v>
      </c>
      <c r="Y34" s="90">
        <v>6.72</v>
      </c>
      <c r="Z34" s="104">
        <v>750.2</v>
      </c>
      <c r="AA34" s="90">
        <f t="shared" si="0"/>
        <v>8.2</v>
      </c>
      <c r="AB34" s="108">
        <f t="shared" si="1"/>
        <v>1000</v>
      </c>
      <c r="AC34" s="89"/>
    </row>
    <row r="35" spans="24:29" ht="18.75">
      <c r="X35" s="97">
        <v>2552</v>
      </c>
      <c r="Y35" s="90">
        <v>3.53</v>
      </c>
      <c r="Z35" s="104">
        <v>299.6</v>
      </c>
      <c r="AA35" s="90">
        <f t="shared" si="0"/>
        <v>8.2</v>
      </c>
      <c r="AB35" s="108">
        <f t="shared" si="1"/>
        <v>1000</v>
      </c>
      <c r="AC35" s="89"/>
    </row>
    <row r="36" spans="24:29" ht="18.75">
      <c r="X36" s="99">
        <v>2553</v>
      </c>
      <c r="Y36" s="91">
        <v>8.29</v>
      </c>
      <c r="Z36" s="105">
        <v>995</v>
      </c>
      <c r="AA36" s="90">
        <f t="shared" si="0"/>
        <v>8.2</v>
      </c>
      <c r="AB36" s="108">
        <f t="shared" si="1"/>
        <v>1000</v>
      </c>
      <c r="AC36" s="89"/>
    </row>
    <row r="37" spans="24:29" ht="18.75">
      <c r="X37" s="97">
        <v>2554</v>
      </c>
      <c r="Y37" s="90">
        <v>10.52</v>
      </c>
      <c r="Z37" s="104">
        <v>1729</v>
      </c>
      <c r="AA37" s="90">
        <f t="shared" si="0"/>
        <v>8.2</v>
      </c>
      <c r="AB37" s="108">
        <f t="shared" si="1"/>
        <v>1000</v>
      </c>
      <c r="AC37" s="89"/>
    </row>
    <row r="38" spans="24:29" ht="18.75">
      <c r="X38" s="99">
        <v>2555</v>
      </c>
      <c r="Y38" s="100">
        <v>6.56</v>
      </c>
      <c r="Z38" s="104">
        <v>658.93</v>
      </c>
      <c r="AA38" s="90">
        <f t="shared" si="0"/>
        <v>8.2</v>
      </c>
      <c r="AB38" s="108">
        <f t="shared" si="1"/>
        <v>1000</v>
      </c>
      <c r="AC38" s="89"/>
    </row>
    <row r="39" spans="24:29" ht="18.75">
      <c r="X39" s="97">
        <v>2556</v>
      </c>
      <c r="Y39" s="100">
        <v>5.95</v>
      </c>
      <c r="Z39" s="104">
        <v>622.25</v>
      </c>
      <c r="AA39" s="90">
        <f t="shared" si="0"/>
        <v>8.2</v>
      </c>
      <c r="AB39" s="108">
        <f t="shared" si="1"/>
        <v>1000</v>
      </c>
      <c r="AC39" s="89"/>
    </row>
    <row r="40" spans="24:29" ht="18.75">
      <c r="X40" s="99">
        <v>2557</v>
      </c>
      <c r="Y40" s="100">
        <v>8.27</v>
      </c>
      <c r="Z40" s="104">
        <v>962.05</v>
      </c>
      <c r="AA40" s="90">
        <f t="shared" si="0"/>
        <v>8.2</v>
      </c>
      <c r="AB40" s="108">
        <f t="shared" si="1"/>
        <v>1000</v>
      </c>
      <c r="AC40" s="89"/>
    </row>
    <row r="41" spans="24:29" ht="18.75">
      <c r="X41" s="97">
        <v>2558</v>
      </c>
      <c r="Y41" s="100">
        <v>3.82</v>
      </c>
      <c r="Z41" s="104">
        <v>364.2</v>
      </c>
      <c r="AA41" s="90">
        <v>8.2</v>
      </c>
      <c r="AB41" s="108">
        <v>1000</v>
      </c>
      <c r="AC41" s="89"/>
    </row>
    <row r="42" spans="24:29" ht="18.75">
      <c r="X42" s="99">
        <v>2559</v>
      </c>
      <c r="Y42" s="100">
        <v>8.25</v>
      </c>
      <c r="Z42" s="104">
        <v>1062.5</v>
      </c>
      <c r="AA42" s="90">
        <v>8.2</v>
      </c>
      <c r="AB42" s="108">
        <v>1000</v>
      </c>
      <c r="AC42" s="89"/>
    </row>
    <row r="43" spans="24:29" ht="18.75">
      <c r="X43" s="97">
        <v>2560</v>
      </c>
      <c r="Y43" s="100">
        <v>6.63</v>
      </c>
      <c r="Z43" s="104">
        <v>720.2</v>
      </c>
      <c r="AA43" s="90">
        <v>8.2</v>
      </c>
      <c r="AB43" s="108">
        <v>1000</v>
      </c>
      <c r="AC43" s="89"/>
    </row>
    <row r="44" spans="24:30" ht="18.75">
      <c r="X44" s="99">
        <v>2561</v>
      </c>
      <c r="Y44" s="90">
        <v>7.5</v>
      </c>
      <c r="Z44" s="104">
        <v>847</v>
      </c>
      <c r="AA44" s="90">
        <v>8.2</v>
      </c>
      <c r="AB44" s="108">
        <v>1000</v>
      </c>
      <c r="AC44" s="89"/>
      <c r="AD44" s="129"/>
    </row>
    <row r="45" spans="24:29" ht="18.75">
      <c r="X45" s="97">
        <v>2562</v>
      </c>
      <c r="Y45" s="100">
        <v>7.56</v>
      </c>
      <c r="Z45" s="104">
        <v>876.2</v>
      </c>
      <c r="AA45" s="90">
        <v>8.2</v>
      </c>
      <c r="AB45" s="108">
        <v>1000</v>
      </c>
      <c r="AC45" s="89"/>
    </row>
    <row r="46" spans="24:29" ht="18.75">
      <c r="X46" s="99">
        <v>2563</v>
      </c>
      <c r="Y46" s="100">
        <v>9.19</v>
      </c>
      <c r="Z46" s="104">
        <v>1088.85</v>
      </c>
      <c r="AA46" s="90">
        <v>8.2</v>
      </c>
      <c r="AB46" s="108">
        <v>1000</v>
      </c>
      <c r="AC46" s="89"/>
    </row>
    <row r="47" spans="24:29" ht="18.75">
      <c r="X47" s="97">
        <v>2564</v>
      </c>
      <c r="Y47" s="100">
        <v>5.98</v>
      </c>
      <c r="Z47" s="104">
        <v>565</v>
      </c>
      <c r="AA47" s="90">
        <v>8.2</v>
      </c>
      <c r="AB47" s="108">
        <v>1000</v>
      </c>
      <c r="AC47" s="89"/>
    </row>
    <row r="48" spans="24:29" ht="18.75">
      <c r="X48" s="99">
        <v>2565</v>
      </c>
      <c r="Y48" s="100">
        <v>7.69</v>
      </c>
      <c r="Z48" s="104">
        <v>914.4</v>
      </c>
      <c r="AA48" s="90">
        <v>8.2</v>
      </c>
      <c r="AB48" s="108">
        <v>1000</v>
      </c>
      <c r="AC48" s="89"/>
    </row>
    <row r="49" spans="24:29" ht="18.75">
      <c r="X49" s="97">
        <v>2566</v>
      </c>
      <c r="Y49" s="100">
        <v>5.98</v>
      </c>
      <c r="Z49" s="104">
        <v>616</v>
      </c>
      <c r="AA49" s="90">
        <v>8.2</v>
      </c>
      <c r="AB49" s="108">
        <v>1000</v>
      </c>
      <c r="AC49" s="89"/>
    </row>
    <row r="50" spans="24:29" ht="18.75">
      <c r="X50" s="97"/>
      <c r="Y50" s="101"/>
      <c r="Z50" s="106"/>
      <c r="AA50" s="101"/>
      <c r="AB50" s="109"/>
      <c r="AC50" s="89"/>
    </row>
    <row r="51" spans="24:29" ht="18.75">
      <c r="X51" s="97"/>
      <c r="Y51" s="101"/>
      <c r="Z51" s="106"/>
      <c r="AA51" s="101"/>
      <c r="AB51" s="109"/>
      <c r="AC51" s="89"/>
    </row>
    <row r="52" spans="24:29" ht="18.75">
      <c r="X52" s="97"/>
      <c r="Y52" s="101"/>
      <c r="Z52" s="106"/>
      <c r="AA52" s="101"/>
      <c r="AB52" s="109"/>
      <c r="AC52" s="89"/>
    </row>
    <row r="53" spans="24:29" ht="18.75">
      <c r="X53" s="97"/>
      <c r="Y53" s="101"/>
      <c r="Z53" s="106"/>
      <c r="AA53" s="101"/>
      <c r="AB53" s="109"/>
      <c r="AC53" s="89"/>
    </row>
    <row r="54" spans="24:29" ht="18.75">
      <c r="X54" s="97"/>
      <c r="Y54" s="101"/>
      <c r="Z54" s="106"/>
      <c r="AA54" s="101"/>
      <c r="AB54" s="109"/>
      <c r="AC54" s="89"/>
    </row>
    <row r="55" spans="24:29" ht="18.75">
      <c r="X55" s="97"/>
      <c r="Y55" s="101"/>
      <c r="Z55" s="106"/>
      <c r="AA55" s="101"/>
      <c r="AB55" s="109"/>
      <c r="AC55" s="89"/>
    </row>
    <row r="56" spans="24:29" ht="18.75">
      <c r="X56" s="97"/>
      <c r="Y56" s="101"/>
      <c r="Z56" s="106"/>
      <c r="AA56" s="101"/>
      <c r="AB56" s="109"/>
      <c r="AC56" s="89"/>
    </row>
    <row r="57" spans="24:29" ht="18.75">
      <c r="X57" s="97"/>
      <c r="Y57" s="101"/>
      <c r="Z57" s="106"/>
      <c r="AA57" s="101"/>
      <c r="AB57" s="109"/>
      <c r="AC57" s="89"/>
    </row>
    <row r="58" spans="24:29" ht="18.75">
      <c r="X58" s="97"/>
      <c r="Y58" s="101"/>
      <c r="Z58" s="106"/>
      <c r="AA58" s="101"/>
      <c r="AB58" s="109"/>
      <c r="AC58" s="89"/>
    </row>
    <row r="59" spans="24:29" ht="18.75">
      <c r="X59" s="97"/>
      <c r="Y59" s="101"/>
      <c r="Z59" s="106"/>
      <c r="AA59" s="101"/>
      <c r="AB59" s="109"/>
      <c r="AC59" s="89"/>
    </row>
    <row r="60" spans="24:29" ht="18.75">
      <c r="X60" s="97"/>
      <c r="Y60" s="101"/>
      <c r="Z60" s="106"/>
      <c r="AA60" s="101"/>
      <c r="AB60" s="109"/>
      <c r="AC60" s="89"/>
    </row>
    <row r="61" spans="24:29" ht="18.75">
      <c r="X61" s="97"/>
      <c r="Y61" s="101"/>
      <c r="Z61" s="106"/>
      <c r="AA61" s="101"/>
      <c r="AB61" s="109"/>
      <c r="AC61" s="89"/>
    </row>
    <row r="62" spans="24:29" ht="18.75">
      <c r="X62" s="97"/>
      <c r="Y62" s="101"/>
      <c r="Z62" s="106"/>
      <c r="AA62" s="101"/>
      <c r="AB62" s="109"/>
      <c r="AC62" s="89"/>
    </row>
    <row r="63" spans="24:29" ht="18.75">
      <c r="X63" s="97"/>
      <c r="Y63" s="90"/>
      <c r="Z63" s="104"/>
      <c r="AA63" s="90"/>
      <c r="AB63" s="108"/>
      <c r="AC63" s="89"/>
    </row>
    <row r="64" spans="24:29" ht="18.75">
      <c r="X64" s="97"/>
      <c r="Y64" s="90"/>
      <c r="Z64" s="104"/>
      <c r="AA64" s="90"/>
      <c r="AB64" s="108"/>
      <c r="AC64" s="89"/>
    </row>
    <row r="65" spans="24:29" ht="18.75">
      <c r="X65" s="97"/>
      <c r="Y65" s="90"/>
      <c r="Z65" s="104"/>
      <c r="AA65" s="90"/>
      <c r="AB65" s="108"/>
      <c r="AC65" s="89"/>
    </row>
    <row r="66" spans="24:29" ht="18.75">
      <c r="X66" s="97"/>
      <c r="Y66" s="90"/>
      <c r="Z66" s="104"/>
      <c r="AA66" s="90"/>
      <c r="AB66" s="108"/>
      <c r="AC66" s="89"/>
    </row>
    <row r="67" spans="24:29" ht="18.75">
      <c r="X67" s="97"/>
      <c r="Y67" s="90"/>
      <c r="Z67" s="104"/>
      <c r="AA67" s="90"/>
      <c r="AB67" s="108"/>
      <c r="AC67" s="89"/>
    </row>
    <row r="68" spans="24:29" ht="18.75">
      <c r="X68" s="97"/>
      <c r="Y68" s="90"/>
      <c r="Z68" s="104"/>
      <c r="AA68" s="90"/>
      <c r="AB68" s="108"/>
      <c r="AC68" s="89"/>
    </row>
    <row r="69" spans="24:29" ht="18.75">
      <c r="X69" s="97"/>
      <c r="Y69" s="90"/>
      <c r="Z69" s="104"/>
      <c r="AA69" s="90"/>
      <c r="AB69" s="108"/>
      <c r="AC69" s="89"/>
    </row>
    <row r="70" spans="24:29" ht="18.75">
      <c r="X70" s="97"/>
      <c r="Y70" s="90"/>
      <c r="Z70" s="104"/>
      <c r="AA70" s="90"/>
      <c r="AB70" s="108"/>
      <c r="AC70" s="89"/>
    </row>
    <row r="71" spans="24:29" ht="18.75">
      <c r="X71" s="97"/>
      <c r="Y71" s="90"/>
      <c r="Z71" s="104"/>
      <c r="AA71" s="90"/>
      <c r="AB71" s="108"/>
      <c r="AC71" s="89"/>
    </row>
    <row r="72" spans="24:29" ht="18.75">
      <c r="X72" s="97"/>
      <c r="Y72" s="90"/>
      <c r="Z72" s="104"/>
      <c r="AA72" s="90"/>
      <c r="AB72" s="108"/>
      <c r="AC72" s="89"/>
    </row>
    <row r="73" spans="24:29" ht="18.75">
      <c r="X73" s="97"/>
      <c r="Y73" s="90"/>
      <c r="Z73" s="104"/>
      <c r="AA73" s="90"/>
      <c r="AB73" s="108"/>
      <c r="AC73" s="89"/>
    </row>
    <row r="74" spans="24:29" ht="18.75">
      <c r="X74" s="97"/>
      <c r="Y74" s="90"/>
      <c r="Z74" s="104"/>
      <c r="AA74" s="90"/>
      <c r="AB74" s="108"/>
      <c r="AC74" s="89"/>
    </row>
    <row r="75" spans="24:29" ht="18.75">
      <c r="X75" s="97"/>
      <c r="Y75" s="90"/>
      <c r="Z75" s="104"/>
      <c r="AA75" s="90"/>
      <c r="AB75" s="108"/>
      <c r="AC75" s="89"/>
    </row>
    <row r="76" spans="24:29" ht="18.75">
      <c r="X76" s="98"/>
      <c r="Y76" s="90"/>
      <c r="Z76" s="104"/>
      <c r="AA76" s="90"/>
      <c r="AB76" s="108"/>
      <c r="AC76" s="89"/>
    </row>
    <row r="77" spans="24:29" ht="18.75">
      <c r="X77" s="98"/>
      <c r="Y77" s="90"/>
      <c r="Z77" s="104"/>
      <c r="AA77" s="90"/>
      <c r="AB77" s="108"/>
      <c r="AC77" s="89"/>
    </row>
    <row r="78" spans="24:29" ht="18.75">
      <c r="X78" s="97"/>
      <c r="Y78" s="90"/>
      <c r="Z78" s="104"/>
      <c r="AA78" s="90"/>
      <c r="AB78" s="108"/>
      <c r="AC78" s="89"/>
    </row>
    <row r="79" spans="24:29" ht="18.75">
      <c r="X79" s="97"/>
      <c r="Y79" s="90"/>
      <c r="Z79" s="104"/>
      <c r="AA79" s="90"/>
      <c r="AB79" s="108"/>
      <c r="AC79" s="89"/>
    </row>
    <row r="80" spans="24:29" ht="18.75">
      <c r="X80" s="97"/>
      <c r="Y80" s="90"/>
      <c r="Z80" s="104"/>
      <c r="AA80" s="90"/>
      <c r="AB80" s="108"/>
      <c r="AC80" s="89"/>
    </row>
    <row r="81" spans="24:29" ht="18.75">
      <c r="X81" s="97"/>
      <c r="Y81" s="90"/>
      <c r="Z81" s="104"/>
      <c r="AA81" s="90"/>
      <c r="AB81" s="108"/>
      <c r="AC81" s="89"/>
    </row>
    <row r="82" spans="24:29" ht="18.75">
      <c r="X82" s="97"/>
      <c r="Y82" s="90"/>
      <c r="Z82" s="104"/>
      <c r="AA82" s="90"/>
      <c r="AB82" s="108"/>
      <c r="AC82" s="89"/>
    </row>
    <row r="83" spans="24:29" ht="18.75">
      <c r="X83" s="97"/>
      <c r="Y83" s="90"/>
      <c r="Z83" s="104"/>
      <c r="AA83" s="90"/>
      <c r="AB83" s="108"/>
      <c r="AC83" s="89"/>
    </row>
    <row r="84" spans="24:29" ht="18.75">
      <c r="X84" s="97"/>
      <c r="Y84" s="90"/>
      <c r="Z84" s="104"/>
      <c r="AA84" s="90"/>
      <c r="AB84" s="108"/>
      <c r="AC84" s="89"/>
    </row>
    <row r="85" spans="24:29" ht="18.75">
      <c r="X85" s="97"/>
      <c r="Y85" s="90"/>
      <c r="Z85" s="104"/>
      <c r="AA85" s="90"/>
      <c r="AB85" s="108"/>
      <c r="AC85" s="89"/>
    </row>
    <row r="86" spans="24:29" ht="18.75">
      <c r="X86" s="97"/>
      <c r="Y86" s="90"/>
      <c r="Z86" s="104"/>
      <c r="AA86" s="90"/>
      <c r="AB86" s="108"/>
      <c r="AC86" s="89"/>
    </row>
    <row r="87" spans="24:29" ht="18.75">
      <c r="X87" s="97"/>
      <c r="Y87" s="90"/>
      <c r="Z87" s="104"/>
      <c r="AA87" s="90"/>
      <c r="AB87" s="108"/>
      <c r="AC87" s="89"/>
    </row>
    <row r="88" spans="24:29" ht="18.75">
      <c r="X88" s="97"/>
      <c r="Y88" s="90"/>
      <c r="Z88" s="104"/>
      <c r="AA88" s="90"/>
      <c r="AB88" s="108"/>
      <c r="AC88" s="89"/>
    </row>
    <row r="89" spans="24:29" ht="18.75">
      <c r="X89" s="97"/>
      <c r="Y89" s="90"/>
      <c r="Z89" s="104"/>
      <c r="AA89" s="90"/>
      <c r="AB89" s="108"/>
      <c r="AC89" s="89"/>
    </row>
    <row r="90" spans="24:29" ht="18.75">
      <c r="X90" s="97"/>
      <c r="Y90" s="90"/>
      <c r="Z90" s="104"/>
      <c r="AA90" s="90"/>
      <c r="AB90" s="108"/>
      <c r="AC90" s="89"/>
    </row>
    <row r="91" spans="24:29" ht="18.75">
      <c r="X91" s="97"/>
      <c r="Y91" s="90"/>
      <c r="Z91" s="104"/>
      <c r="AA91" s="90"/>
      <c r="AB91" s="108"/>
      <c r="AC91" s="89"/>
    </row>
    <row r="92" spans="24:29" ht="18.75">
      <c r="X92" s="97"/>
      <c r="Y92" s="90"/>
      <c r="Z92" s="104"/>
      <c r="AA92" s="90"/>
      <c r="AB92" s="108"/>
      <c r="AC92" s="89"/>
    </row>
    <row r="93" spans="24:29" ht="18.75">
      <c r="X93" s="97"/>
      <c r="Y93" s="90"/>
      <c r="Z93" s="104"/>
      <c r="AA93" s="90"/>
      <c r="AB93" s="108"/>
      <c r="AC93" s="89"/>
    </row>
    <row r="94" spans="24:29" ht="18.75">
      <c r="X94" s="99"/>
      <c r="Y94" s="91"/>
      <c r="Z94" s="105"/>
      <c r="AA94" s="91"/>
      <c r="AB94" s="110"/>
      <c r="AC94" s="89"/>
    </row>
    <row r="95" spans="24:29" ht="18.75">
      <c r="X95" s="97"/>
      <c r="Y95" s="90"/>
      <c r="Z95" s="104"/>
      <c r="AA95" s="90"/>
      <c r="AB95" s="110"/>
      <c r="AC95" s="89"/>
    </row>
    <row r="96" spans="24:28" ht="18.75">
      <c r="X96" s="97"/>
      <c r="Y96" s="90"/>
      <c r="Z96" s="104"/>
      <c r="AA96" s="90"/>
      <c r="AB96" s="108"/>
    </row>
    <row r="97" spans="24:28" ht="18.75">
      <c r="X97" s="97"/>
      <c r="Y97" s="90"/>
      <c r="Z97" s="104"/>
      <c r="AA97" s="90"/>
      <c r="AB97" s="108"/>
    </row>
    <row r="98" spans="24:28" ht="18.75">
      <c r="X98" s="97"/>
      <c r="Y98" s="90"/>
      <c r="Z98" s="104"/>
      <c r="AA98" s="90"/>
      <c r="AB98" s="108"/>
    </row>
    <row r="99" spans="24:28" ht="18.75">
      <c r="X99" s="102"/>
      <c r="Y99" s="92"/>
      <c r="Z99" s="107"/>
      <c r="AA99" s="92"/>
      <c r="AB99" s="111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2010-04-08T08:41:45Z</cp:lastPrinted>
  <dcterms:created xsi:type="dcterms:W3CDTF">1997-09-23T07:35:01Z</dcterms:created>
  <dcterms:modified xsi:type="dcterms:W3CDTF">2024-06-11T04:21:50Z</dcterms:modified>
  <cp:category/>
  <cp:version/>
  <cp:contentType/>
  <cp:contentStatus/>
</cp:coreProperties>
</file>