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<sst xmlns="http://schemas.openxmlformats.org/spreadsheetml/2006/main" count="38" uniqueCount="23">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</sst>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52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น้ำแม่ต๋า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0.03425"/>
          <c:y val="-0.009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1025"/>
          <c:w val="0.8625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W.26'!$B$5:$B$19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W.26'!$C$5:$C$19</c:f>
              <c:numCache>
                <c:ptCount val="14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19.1</c:v>
                </c:pt>
                <c:pt idx="11">
                  <c:v>16.43794560000001</c:v>
                </c:pt>
                <c:pt idx="12">
                  <c:v>38.35900799999998</c:v>
                </c:pt>
                <c:pt idx="13">
                  <c:v>20.40145920000001</c:v>
                </c:pt>
              </c:numCache>
            </c:numRef>
          </c:val>
        </c:ser>
        <c:axId val="61590589"/>
        <c:axId val="17444390"/>
      </c:barChart>
      <c:lineChart>
        <c:grouping val="standard"/>
        <c:varyColors val="0"/>
        <c:ser>
          <c:idx val="1"/>
          <c:order val="1"/>
          <c:tx>
            <c:v>ค่าเฉลี่ย (2553 - 2566 )อยู่ระหว่างค่า+- SD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W.26'!$E$5:$E$18</c:f>
              <c:numCache>
                <c:ptCount val="14"/>
                <c:pt idx="0">
                  <c:v>35.11750148571429</c:v>
                </c:pt>
                <c:pt idx="1">
                  <c:v>35.11750148571429</c:v>
                </c:pt>
                <c:pt idx="2">
                  <c:v>35.11750148571429</c:v>
                </c:pt>
                <c:pt idx="3">
                  <c:v>35.11750148571429</c:v>
                </c:pt>
                <c:pt idx="4">
                  <c:v>35.11750148571429</c:v>
                </c:pt>
                <c:pt idx="5">
                  <c:v>35.11750148571429</c:v>
                </c:pt>
                <c:pt idx="6">
                  <c:v>35.11750148571429</c:v>
                </c:pt>
                <c:pt idx="7">
                  <c:v>35.11750148571429</c:v>
                </c:pt>
                <c:pt idx="8">
                  <c:v>35.11750148571429</c:v>
                </c:pt>
                <c:pt idx="9">
                  <c:v>35.11750148571429</c:v>
                </c:pt>
                <c:pt idx="10">
                  <c:v>35.11750148571429</c:v>
                </c:pt>
                <c:pt idx="11">
                  <c:v>35.11750148571429</c:v>
                </c:pt>
                <c:pt idx="12">
                  <c:v>35.11750148571429</c:v>
                </c:pt>
                <c:pt idx="13">
                  <c:v>35.11750148571429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W.26'!$H$5:$H$18</c:f>
              <c:numCache>
                <c:ptCount val="14"/>
                <c:pt idx="0">
                  <c:v>57.89366031307145</c:v>
                </c:pt>
                <c:pt idx="1">
                  <c:v>57.89366031307145</c:v>
                </c:pt>
                <c:pt idx="2">
                  <c:v>57.89366031307145</c:v>
                </c:pt>
                <c:pt idx="3">
                  <c:v>57.89366031307145</c:v>
                </c:pt>
                <c:pt idx="4">
                  <c:v>57.89366031307145</c:v>
                </c:pt>
                <c:pt idx="5">
                  <c:v>57.89366031307145</c:v>
                </c:pt>
                <c:pt idx="6">
                  <c:v>57.89366031307145</c:v>
                </c:pt>
                <c:pt idx="7">
                  <c:v>57.89366031307145</c:v>
                </c:pt>
                <c:pt idx="8">
                  <c:v>57.89366031307145</c:v>
                </c:pt>
                <c:pt idx="9">
                  <c:v>57.89366031307145</c:v>
                </c:pt>
                <c:pt idx="10">
                  <c:v>57.89366031307145</c:v>
                </c:pt>
                <c:pt idx="11">
                  <c:v>57.89366031307145</c:v>
                </c:pt>
                <c:pt idx="12">
                  <c:v>57.89366031307145</c:v>
                </c:pt>
                <c:pt idx="13">
                  <c:v>57.89366031307145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W.26'!$F$5:$F$18</c:f>
              <c:numCache>
                <c:ptCount val="14"/>
                <c:pt idx="0">
                  <c:v>12.341342658357135</c:v>
                </c:pt>
                <c:pt idx="1">
                  <c:v>12.341342658357135</c:v>
                </c:pt>
                <c:pt idx="2">
                  <c:v>12.341342658357135</c:v>
                </c:pt>
                <c:pt idx="3">
                  <c:v>12.341342658357135</c:v>
                </c:pt>
                <c:pt idx="4">
                  <c:v>12.341342658357135</c:v>
                </c:pt>
                <c:pt idx="5">
                  <c:v>12.341342658357135</c:v>
                </c:pt>
                <c:pt idx="6">
                  <c:v>12.341342658357135</c:v>
                </c:pt>
                <c:pt idx="7">
                  <c:v>12.341342658357135</c:v>
                </c:pt>
                <c:pt idx="8">
                  <c:v>12.341342658357135</c:v>
                </c:pt>
                <c:pt idx="9">
                  <c:v>12.341342658357135</c:v>
                </c:pt>
                <c:pt idx="10">
                  <c:v>12.341342658357135</c:v>
                </c:pt>
                <c:pt idx="11">
                  <c:v>12.341342658357135</c:v>
                </c:pt>
                <c:pt idx="12">
                  <c:v>12.341342658357135</c:v>
                </c:pt>
                <c:pt idx="13">
                  <c:v>12.341342658357135</c:v>
                </c:pt>
              </c:numCache>
            </c:numRef>
          </c:val>
          <c:smooth val="0"/>
        </c:ser>
        <c:axId val="61590589"/>
        <c:axId val="17444390"/>
      </c:line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444390"/>
        <c:crossesAt val="0"/>
        <c:auto val="1"/>
        <c:lblOffset val="100"/>
        <c:tickLblSkip val="1"/>
        <c:noMultiLvlLbl val="0"/>
      </c:catAx>
      <c:valAx>
        <c:axId val="1744439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590589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846"/>
          <c:w val="0.9302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อ.วังเหนือ จ.ลำปาง</a:t>
            </a:r>
          </a:p>
        </c:rich>
      </c:tx>
      <c:layout>
        <c:manualLayout>
          <c:xMode val="factor"/>
          <c:yMode val="factor"/>
          <c:x val="0.036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21"/>
          <c:w val="0.86025"/>
          <c:h val="0.69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W.26'!$B$5:$B$19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W.26'!$C$5:$C$19</c:f>
              <c:numCache>
                <c:ptCount val="14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19.1</c:v>
                </c:pt>
                <c:pt idx="11">
                  <c:v>16.43794560000001</c:v>
                </c:pt>
                <c:pt idx="12">
                  <c:v>38.35900799999998</c:v>
                </c:pt>
                <c:pt idx="13">
                  <c:v>20.40145920000001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(2553 - 2566 )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W.26'!$E$5:$E$18</c:f>
              <c:numCache>
                <c:ptCount val="14"/>
                <c:pt idx="0">
                  <c:v>35.11750148571429</c:v>
                </c:pt>
                <c:pt idx="1">
                  <c:v>35.11750148571429</c:v>
                </c:pt>
                <c:pt idx="2">
                  <c:v>35.11750148571429</c:v>
                </c:pt>
                <c:pt idx="3">
                  <c:v>35.11750148571429</c:v>
                </c:pt>
                <c:pt idx="4">
                  <c:v>35.11750148571429</c:v>
                </c:pt>
                <c:pt idx="5">
                  <c:v>35.11750148571429</c:v>
                </c:pt>
                <c:pt idx="6">
                  <c:v>35.11750148571429</c:v>
                </c:pt>
                <c:pt idx="7">
                  <c:v>35.11750148571429</c:v>
                </c:pt>
                <c:pt idx="8">
                  <c:v>35.11750148571429</c:v>
                </c:pt>
                <c:pt idx="9">
                  <c:v>35.11750148571429</c:v>
                </c:pt>
                <c:pt idx="10">
                  <c:v>35.11750148571429</c:v>
                </c:pt>
                <c:pt idx="11">
                  <c:v>35.11750148571429</c:v>
                </c:pt>
                <c:pt idx="12">
                  <c:v>35.11750148571429</c:v>
                </c:pt>
                <c:pt idx="13">
                  <c:v>35.11750148571429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W.26'!$B$5:$B$19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W.26'!$D$5:$D$19</c:f>
              <c:numCache>
                <c:ptCount val="14"/>
                <c:pt idx="13">
                  <c:v>20.40145920000001</c:v>
                </c:pt>
              </c:numCache>
            </c:numRef>
          </c:val>
          <c:smooth val="0"/>
        </c:ser>
        <c:marker val="1"/>
        <c:axId val="22781783"/>
        <c:axId val="3709456"/>
      </c:line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09456"/>
        <c:crossesAt val="0"/>
        <c:auto val="1"/>
        <c:lblOffset val="100"/>
        <c:tickLblSkip val="1"/>
        <c:noMultiLvlLbl val="0"/>
      </c:catAx>
      <c:valAx>
        <c:axId val="370945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781783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8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0.56025</cdr:y>
    </cdr:from>
    <cdr:to>
      <cdr:x>0.60425</cdr:x>
      <cdr:y>0.59675</cdr:y>
    </cdr:to>
    <cdr:sp>
      <cdr:nvSpPr>
        <cdr:cNvPr id="1" name="TextBox 1"/>
        <cdr:cNvSpPr txBox="1">
          <a:spLocks noChangeArrowheads="1"/>
        </cdr:cNvSpPr>
      </cdr:nvSpPr>
      <cdr:spPr>
        <a:xfrm>
          <a:off x="4400550" y="3457575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0.57875</cdr:x>
      <cdr:y>0.45975</cdr:y>
    </cdr:from>
    <cdr:to>
      <cdr:x>0.72175</cdr:x>
      <cdr:y>0.49525</cdr:y>
    </cdr:to>
    <cdr:sp>
      <cdr:nvSpPr>
        <cdr:cNvPr id="2" name="TextBox 1"/>
        <cdr:cNvSpPr txBox="1">
          <a:spLocks noChangeArrowheads="1"/>
        </cdr:cNvSpPr>
      </cdr:nvSpPr>
      <cdr:spPr>
        <a:xfrm>
          <a:off x="5438775" y="2828925"/>
          <a:ext cx="13430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0.35625</cdr:x>
      <cdr:y>0.6665</cdr:y>
    </cdr:from>
    <cdr:to>
      <cdr:x>0.49925</cdr:x>
      <cdr:y>0.701</cdr:y>
    </cdr:to>
    <cdr:sp>
      <cdr:nvSpPr>
        <cdr:cNvPr id="3" name="TextBox 1"/>
        <cdr:cNvSpPr txBox="1">
          <a:spLocks noChangeArrowheads="1"/>
        </cdr:cNvSpPr>
      </cdr:nvSpPr>
      <cdr:spPr>
        <a:xfrm>
          <a:off x="3343275" y="4105275"/>
          <a:ext cx="13430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0.1895</cdr:x>
      <cdr:y>0.44825</cdr:y>
    </cdr:from>
    <cdr:to>
      <cdr:x>0.23975</cdr:x>
      <cdr:y>0.602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81175" y="2762250"/>
          <a:ext cx="476250" cy="9525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4">
        <v>43.503264</v>
      </c>
      <c r="D5" s="55"/>
      <c r="E5" s="56">
        <f aca="true" t="shared" si="0" ref="E5:E18">$C$28</f>
        <v>35.11750148571429</v>
      </c>
      <c r="F5" s="57">
        <f aca="true" t="shared" si="1" ref="F5:F18">+$C$31</f>
        <v>12.341342658357135</v>
      </c>
      <c r="G5" s="58">
        <f aca="true" t="shared" si="2" ref="G5:G18">$C$29</f>
        <v>22.776158827357158</v>
      </c>
      <c r="H5" s="59">
        <f aca="true" t="shared" si="3" ref="H5:H18">+$C$32</f>
        <v>57.89366031307145</v>
      </c>
      <c r="I5" s="2">
        <v>1</v>
      </c>
    </row>
    <row r="6" spans="2:9" ht="11.25">
      <c r="B6" s="22">
        <v>2554</v>
      </c>
      <c r="C6" s="60">
        <v>78.78427200000002</v>
      </c>
      <c r="D6" s="55"/>
      <c r="E6" s="61">
        <f t="shared" si="0"/>
        <v>35.11750148571429</v>
      </c>
      <c r="F6" s="62">
        <f t="shared" si="1"/>
        <v>12.341342658357135</v>
      </c>
      <c r="G6" s="63">
        <f t="shared" si="2"/>
        <v>22.776158827357158</v>
      </c>
      <c r="H6" s="64">
        <f t="shared" si="3"/>
        <v>57.89366031307145</v>
      </c>
      <c r="I6" s="2">
        <f>I5+1</f>
        <v>2</v>
      </c>
    </row>
    <row r="7" spans="2:9" ht="11.25">
      <c r="B7" s="22">
        <v>2555</v>
      </c>
      <c r="C7" s="60">
        <v>85.22928000000002</v>
      </c>
      <c r="D7" s="55"/>
      <c r="E7" s="61">
        <f t="shared" si="0"/>
        <v>35.11750148571429</v>
      </c>
      <c r="F7" s="62">
        <f t="shared" si="1"/>
        <v>12.341342658357135</v>
      </c>
      <c r="G7" s="63">
        <f t="shared" si="2"/>
        <v>22.776158827357158</v>
      </c>
      <c r="H7" s="64">
        <f t="shared" si="3"/>
        <v>57.89366031307145</v>
      </c>
      <c r="I7" s="2">
        <f aca="true" t="shared" si="4" ref="I7:I18">I6+1</f>
        <v>3</v>
      </c>
    </row>
    <row r="8" spans="2:9" ht="11.25">
      <c r="B8" s="22">
        <v>2556</v>
      </c>
      <c r="C8" s="60">
        <v>44.80531200000001</v>
      </c>
      <c r="D8" s="55"/>
      <c r="E8" s="61">
        <f t="shared" si="0"/>
        <v>35.11750148571429</v>
      </c>
      <c r="F8" s="62">
        <f t="shared" si="1"/>
        <v>12.341342658357135</v>
      </c>
      <c r="G8" s="63">
        <f t="shared" si="2"/>
        <v>22.776158827357158</v>
      </c>
      <c r="H8" s="64">
        <f t="shared" si="3"/>
        <v>57.89366031307145</v>
      </c>
      <c r="I8" s="2">
        <f t="shared" si="4"/>
        <v>4</v>
      </c>
    </row>
    <row r="9" spans="2:9" ht="11.25">
      <c r="B9" s="22">
        <v>2557</v>
      </c>
      <c r="C9" s="60">
        <v>27.911519999999996</v>
      </c>
      <c r="D9" s="55"/>
      <c r="E9" s="61">
        <f t="shared" si="0"/>
        <v>35.11750148571429</v>
      </c>
      <c r="F9" s="62">
        <f t="shared" si="1"/>
        <v>12.341342658357135</v>
      </c>
      <c r="G9" s="63">
        <f t="shared" si="2"/>
        <v>22.776158827357158</v>
      </c>
      <c r="H9" s="64">
        <f t="shared" si="3"/>
        <v>57.89366031307145</v>
      </c>
      <c r="I9" s="2">
        <f t="shared" si="4"/>
        <v>5</v>
      </c>
    </row>
    <row r="10" spans="2:9" ht="11.25">
      <c r="B10" s="22">
        <v>2558</v>
      </c>
      <c r="C10" s="60">
        <v>12.118463999999998</v>
      </c>
      <c r="D10" s="55"/>
      <c r="E10" s="61">
        <f t="shared" si="0"/>
        <v>35.11750148571429</v>
      </c>
      <c r="F10" s="62">
        <f t="shared" si="1"/>
        <v>12.341342658357135</v>
      </c>
      <c r="G10" s="63">
        <f t="shared" si="2"/>
        <v>22.776158827357158</v>
      </c>
      <c r="H10" s="64">
        <f t="shared" si="3"/>
        <v>57.89366031307145</v>
      </c>
      <c r="I10" s="2">
        <f t="shared" si="4"/>
        <v>6</v>
      </c>
    </row>
    <row r="11" spans="2:13" ht="11.25">
      <c r="B11" s="22">
        <v>2559</v>
      </c>
      <c r="C11" s="60">
        <v>36.494496</v>
      </c>
      <c r="D11" s="55"/>
      <c r="E11" s="61">
        <f t="shared" si="0"/>
        <v>35.11750148571429</v>
      </c>
      <c r="F11" s="62">
        <f t="shared" si="1"/>
        <v>12.341342658357135</v>
      </c>
      <c r="G11" s="63">
        <f t="shared" si="2"/>
        <v>22.776158827357158</v>
      </c>
      <c r="H11" s="64">
        <f t="shared" si="3"/>
        <v>57.89366031307145</v>
      </c>
      <c r="I11" s="2">
        <f t="shared" si="4"/>
        <v>7</v>
      </c>
      <c r="L11" s="70"/>
      <c r="M11" s="70"/>
    </row>
    <row r="12" spans="2:9" ht="11.25">
      <c r="B12" s="22">
        <v>2560</v>
      </c>
      <c r="C12" s="60">
        <v>35.8</v>
      </c>
      <c r="D12" s="55"/>
      <c r="E12" s="61">
        <f t="shared" si="0"/>
        <v>35.11750148571429</v>
      </c>
      <c r="F12" s="62">
        <f t="shared" si="1"/>
        <v>12.341342658357135</v>
      </c>
      <c r="G12" s="63">
        <f t="shared" si="2"/>
        <v>22.776158827357158</v>
      </c>
      <c r="H12" s="64">
        <f t="shared" si="3"/>
        <v>57.89366031307145</v>
      </c>
      <c r="I12" s="2">
        <f t="shared" si="4"/>
        <v>8</v>
      </c>
    </row>
    <row r="13" spans="2:9" ht="11.25">
      <c r="B13" s="22">
        <v>2561</v>
      </c>
      <c r="C13" s="60">
        <v>20.9</v>
      </c>
      <c r="D13" s="55"/>
      <c r="E13" s="61">
        <f t="shared" si="0"/>
        <v>35.11750148571429</v>
      </c>
      <c r="F13" s="62">
        <f t="shared" si="1"/>
        <v>12.341342658357135</v>
      </c>
      <c r="G13" s="63">
        <f t="shared" si="2"/>
        <v>22.776158827357158</v>
      </c>
      <c r="H13" s="64">
        <f t="shared" si="3"/>
        <v>57.89366031307145</v>
      </c>
      <c r="I13" s="2">
        <f t="shared" si="4"/>
        <v>9</v>
      </c>
    </row>
    <row r="14" spans="2:9" ht="11.25">
      <c r="B14" s="22">
        <v>2562</v>
      </c>
      <c r="C14" s="60">
        <v>11.8</v>
      </c>
      <c r="D14" s="55"/>
      <c r="E14" s="61">
        <f t="shared" si="0"/>
        <v>35.11750148571429</v>
      </c>
      <c r="F14" s="62">
        <f t="shared" si="1"/>
        <v>12.341342658357135</v>
      </c>
      <c r="G14" s="63">
        <f t="shared" si="2"/>
        <v>22.776158827357158</v>
      </c>
      <c r="H14" s="64">
        <f t="shared" si="3"/>
        <v>57.89366031307145</v>
      </c>
      <c r="I14" s="2">
        <f t="shared" si="4"/>
        <v>10</v>
      </c>
    </row>
    <row r="15" spans="2:9" ht="11.25">
      <c r="B15" s="22">
        <v>2563</v>
      </c>
      <c r="C15" s="60">
        <v>19.1</v>
      </c>
      <c r="D15" s="55"/>
      <c r="E15" s="61">
        <f t="shared" si="0"/>
        <v>35.11750148571429</v>
      </c>
      <c r="F15" s="62">
        <f t="shared" si="1"/>
        <v>12.341342658357135</v>
      </c>
      <c r="G15" s="63">
        <f t="shared" si="2"/>
        <v>22.776158827357158</v>
      </c>
      <c r="H15" s="64">
        <f t="shared" si="3"/>
        <v>57.89366031307145</v>
      </c>
      <c r="I15" s="2">
        <f t="shared" si="4"/>
        <v>11</v>
      </c>
    </row>
    <row r="16" spans="2:9" ht="11.25">
      <c r="B16" s="22">
        <v>2564</v>
      </c>
      <c r="C16" s="60">
        <v>16.43794560000001</v>
      </c>
      <c r="D16" s="71"/>
      <c r="E16" s="61">
        <f t="shared" si="0"/>
        <v>35.11750148571429</v>
      </c>
      <c r="F16" s="62">
        <f t="shared" si="1"/>
        <v>12.341342658357135</v>
      </c>
      <c r="G16" s="63">
        <f t="shared" si="2"/>
        <v>22.776158827357158</v>
      </c>
      <c r="H16" s="64">
        <f t="shared" si="3"/>
        <v>57.89366031307145</v>
      </c>
      <c r="I16" s="2">
        <f t="shared" si="4"/>
        <v>12</v>
      </c>
    </row>
    <row r="17" spans="2:14" ht="11.25">
      <c r="B17" s="22">
        <v>2565</v>
      </c>
      <c r="C17" s="60">
        <v>38.35900799999998</v>
      </c>
      <c r="D17" s="55"/>
      <c r="E17" s="61">
        <f t="shared" si="0"/>
        <v>35.11750148571429</v>
      </c>
      <c r="F17" s="62">
        <f t="shared" si="1"/>
        <v>12.341342658357135</v>
      </c>
      <c r="G17" s="63">
        <f t="shared" si="2"/>
        <v>22.776158827357158</v>
      </c>
      <c r="H17" s="64">
        <f t="shared" si="3"/>
        <v>57.89366031307145</v>
      </c>
      <c r="I17" s="2">
        <f t="shared" si="4"/>
        <v>13</v>
      </c>
      <c r="K17" s="78" t="str">
        <f>'[1]std. - W.1C'!$K$29:$N$29</f>
        <v>ปี 2566 ปริมาณน้ำสะสม 1 เม.ย.66 - 31 มี.ค.66</v>
      </c>
      <c r="L17" s="78"/>
      <c r="M17" s="78"/>
      <c r="N17" s="78"/>
    </row>
    <row r="18" spans="2:9" ht="11.25">
      <c r="B18" s="73">
        <v>2566</v>
      </c>
      <c r="C18" s="72">
        <v>20.40145920000001</v>
      </c>
      <c r="D18" s="74">
        <f>C18</f>
        <v>20.40145920000001</v>
      </c>
      <c r="E18" s="61">
        <f t="shared" si="0"/>
        <v>35.11750148571429</v>
      </c>
      <c r="F18" s="62">
        <f t="shared" si="1"/>
        <v>12.341342658357135</v>
      </c>
      <c r="G18" s="63">
        <f t="shared" si="2"/>
        <v>22.776158827357158</v>
      </c>
      <c r="H18" s="64">
        <f t="shared" si="3"/>
        <v>57.89366031307145</v>
      </c>
      <c r="I18" s="2">
        <f t="shared" si="4"/>
        <v>14</v>
      </c>
    </row>
    <row r="19" spans="2:8" ht="11.25" hidden="1">
      <c r="B19" s="73">
        <v>2567</v>
      </c>
      <c r="C19" s="72">
        <v>0</v>
      </c>
      <c r="D19" s="74">
        <f>C19</f>
        <v>0</v>
      </c>
      <c r="E19" s="61"/>
      <c r="F19" s="62"/>
      <c r="G19" s="63"/>
      <c r="H19" s="64"/>
    </row>
    <row r="20" spans="2:8" ht="11.25">
      <c r="B20" s="22"/>
      <c r="C20" s="60"/>
      <c r="D20" s="55"/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13" ht="11.25">
      <c r="B22" s="22"/>
      <c r="C22" s="65"/>
      <c r="D22" s="55"/>
      <c r="E22" s="66"/>
      <c r="F22" s="67"/>
      <c r="G22" s="68"/>
      <c r="H22" s="69"/>
      <c r="J22" s="24"/>
      <c r="K22" s="25"/>
      <c r="L22" s="24"/>
      <c r="M22" s="26"/>
    </row>
    <row r="23" spans="2:13" ht="11.25">
      <c r="B23" s="22"/>
      <c r="C23" s="65"/>
      <c r="D23" s="55"/>
      <c r="E23" s="66"/>
      <c r="F23" s="67"/>
      <c r="G23" s="68"/>
      <c r="H23" s="69"/>
      <c r="J23" s="24"/>
      <c r="K23" s="25"/>
      <c r="L23" s="24"/>
      <c r="M23" s="26"/>
    </row>
    <row r="24" spans="2:13" ht="11.25">
      <c r="B24" s="22"/>
      <c r="C24" s="65"/>
      <c r="D24" s="55"/>
      <c r="E24" s="66"/>
      <c r="F24" s="67"/>
      <c r="G24" s="68"/>
      <c r="H24" s="69"/>
      <c r="J24" s="24"/>
      <c r="K24" s="25"/>
      <c r="L24" s="24"/>
      <c r="M24" s="26"/>
    </row>
    <row r="25" spans="2:13" ht="11.25">
      <c r="B25" s="27"/>
      <c r="C25" s="28"/>
      <c r="D25" s="21"/>
      <c r="E25" s="29"/>
      <c r="F25" s="29"/>
      <c r="G25" s="29"/>
      <c r="H25" s="29"/>
      <c r="J25" s="24"/>
      <c r="K25" s="25"/>
      <c r="L25" s="24"/>
      <c r="M25" s="26"/>
    </row>
    <row r="26" spans="2:13" ht="11.25">
      <c r="B26" s="27"/>
      <c r="C26" s="28"/>
      <c r="D26" s="21"/>
      <c r="E26" s="29"/>
      <c r="F26" s="29"/>
      <c r="G26" s="29"/>
      <c r="H26" s="29"/>
      <c r="J26" s="24"/>
      <c r="K26" s="25"/>
      <c r="L26" s="24"/>
      <c r="M26" s="26"/>
    </row>
    <row r="27" spans="1:17" ht="16.5" customHeight="1">
      <c r="A27" s="23"/>
      <c r="B27" s="30"/>
      <c r="C27" s="31"/>
      <c r="D27" s="23"/>
      <c r="E27" s="23"/>
      <c r="F27" s="23"/>
      <c r="G27" s="23"/>
      <c r="H27" s="23"/>
      <c r="I27" s="23"/>
      <c r="J27" s="23"/>
      <c r="K27" s="23"/>
      <c r="Q27" s="28"/>
    </row>
    <row r="28" spans="1:11" ht="15.75" customHeight="1">
      <c r="A28" s="23"/>
      <c r="B28" s="32" t="s">
        <v>8</v>
      </c>
      <c r="C28" s="51">
        <f>AVERAGE(C5:C18)</f>
        <v>35.11750148571429</v>
      </c>
      <c r="D28" s="33"/>
      <c r="E28" s="30"/>
      <c r="F28" s="30"/>
      <c r="G28" s="23"/>
      <c r="H28" s="34" t="s">
        <v>8</v>
      </c>
      <c r="I28" s="35" t="s">
        <v>20</v>
      </c>
      <c r="J28" s="36"/>
      <c r="K28" s="37"/>
    </row>
    <row r="29" spans="1:11" ht="15.75" customHeight="1">
      <c r="A29" s="23"/>
      <c r="B29" s="38" t="s">
        <v>10</v>
      </c>
      <c r="C29" s="52">
        <f>STDEV(C5:C18)</f>
        <v>22.776158827357158</v>
      </c>
      <c r="D29" s="33"/>
      <c r="E29" s="30"/>
      <c r="F29" s="30"/>
      <c r="G29" s="23"/>
      <c r="H29" s="40" t="s">
        <v>10</v>
      </c>
      <c r="I29" s="41" t="s">
        <v>12</v>
      </c>
      <c r="J29" s="42"/>
      <c r="K29" s="43"/>
    </row>
    <row r="30" spans="1:15" ht="15.75" customHeight="1">
      <c r="A30" s="30"/>
      <c r="B30" s="38" t="s">
        <v>13</v>
      </c>
      <c r="C30" s="39">
        <f>C29/C28</f>
        <v>0.6485700253083905</v>
      </c>
      <c r="D30" s="33"/>
      <c r="E30" s="44">
        <f>C30*100</f>
        <v>64.85700253083905</v>
      </c>
      <c r="F30" s="30" t="s">
        <v>2</v>
      </c>
      <c r="G30" s="23"/>
      <c r="H30" s="40" t="s">
        <v>13</v>
      </c>
      <c r="I30" s="41" t="s">
        <v>14</v>
      </c>
      <c r="J30" s="42"/>
      <c r="K30" s="43"/>
      <c r="M30" s="50" t="s">
        <v>19</v>
      </c>
      <c r="N30" s="2">
        <f>C35-C36-C37</f>
        <v>10</v>
      </c>
      <c r="O30" s="2" t="s">
        <v>0</v>
      </c>
    </row>
    <row r="31" spans="1:15" ht="15.75" customHeight="1">
      <c r="A31" s="30"/>
      <c r="B31" s="38" t="s">
        <v>9</v>
      </c>
      <c r="C31" s="52">
        <f>C28-C29</f>
        <v>12.341342658357135</v>
      </c>
      <c r="D31" s="33"/>
      <c r="E31" s="30"/>
      <c r="F31" s="30"/>
      <c r="G31" s="23"/>
      <c r="H31" s="40" t="s">
        <v>9</v>
      </c>
      <c r="I31" s="41" t="s">
        <v>15</v>
      </c>
      <c r="J31" s="42"/>
      <c r="K31" s="43"/>
      <c r="M31" s="50" t="s">
        <v>18</v>
      </c>
      <c r="N31" s="2">
        <f>C36</f>
        <v>2</v>
      </c>
      <c r="O31" s="2" t="s">
        <v>0</v>
      </c>
    </row>
    <row r="32" spans="1:15" ht="15.75" customHeight="1">
      <c r="A32" s="30"/>
      <c r="B32" s="45" t="s">
        <v>11</v>
      </c>
      <c r="C32" s="53">
        <f>C28+C29</f>
        <v>57.89366031307145</v>
      </c>
      <c r="D32" s="33"/>
      <c r="E32" s="30"/>
      <c r="F32" s="30"/>
      <c r="G32" s="23"/>
      <c r="H32" s="46" t="s">
        <v>11</v>
      </c>
      <c r="I32" s="47" t="s">
        <v>16</v>
      </c>
      <c r="J32" s="48"/>
      <c r="K32" s="49"/>
      <c r="M32" s="50" t="s">
        <v>17</v>
      </c>
      <c r="N32" s="2">
        <f>C37</f>
        <v>2</v>
      </c>
      <c r="O32" s="2" t="s">
        <v>0</v>
      </c>
    </row>
    <row r="33" spans="1:6" ht="17.25" customHeight="1">
      <c r="A33" s="27"/>
      <c r="C33" s="27"/>
      <c r="D33" s="27"/>
      <c r="E33" s="27"/>
      <c r="F33" s="27"/>
    </row>
    <row r="34" spans="1:3" ht="11.25">
      <c r="A34" s="27"/>
      <c r="C34" s="27"/>
    </row>
    <row r="35" spans="1:3" ht="11.25">
      <c r="A35" s="27"/>
      <c r="C35" s="2">
        <f>MAX(I5:I24)</f>
        <v>14</v>
      </c>
    </row>
    <row r="36" ht="11.25">
      <c r="C36" s="2">
        <f>COUNTIF(C5:C16,"&gt;63")</f>
        <v>2</v>
      </c>
    </row>
    <row r="37" ht="11.25">
      <c r="C37" s="2">
        <f>COUNTIF(C5:C16,"&lt;13")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2024-05-29T02:52:59Z</dcterms:modified>
  <cp:category/>
  <cp:version/>
  <cp:contentType/>
  <cp:contentStatus/>
</cp:coreProperties>
</file>