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<sst xmlns="http://schemas.openxmlformats.org/spreadsheetml/2006/main" count="38" uniqueCount="23">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</sst>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อ.วังเหนือ จ.ลำปาง</a:t>
            </a:r>
          </a:p>
        </c:rich>
      </c:tx>
      <c:layout>
        <c:manualLayout>
          <c:xMode val="factor"/>
          <c:yMode val="factor"/>
          <c:x val="0.03475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19475"/>
          <c:w val="0.861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W.25'!$B$5:$B$20</c:f>
              <c:numCache>
                <c:ptCount val="16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  <c:pt idx="15">
                  <c:v>2567</c:v>
                </c:pt>
              </c:numCache>
            </c:numRef>
          </c:cat>
          <c:val>
            <c:numRef>
              <c:f>'std. - W.25'!$C$5:$C$20</c:f>
              <c:numCache>
                <c:ptCount val="16"/>
                <c:pt idx="0">
                  <c:v>122.83833600000001</c:v>
                </c:pt>
                <c:pt idx="1">
                  <c:v>140.49504000000002</c:v>
                </c:pt>
                <c:pt idx="2">
                  <c:v>283.01927040000004</c:v>
                </c:pt>
                <c:pt idx="3">
                  <c:v>119.52230399999999</c:v>
                </c:pt>
                <c:pt idx="4">
                  <c:v>148.72032000000002</c:v>
                </c:pt>
                <c:pt idx="5">
                  <c:v>106.53724800000003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</c:v>
                </c:pt>
                <c:pt idx="9">
                  <c:v>212.4</c:v>
                </c:pt>
                <c:pt idx="10">
                  <c:v>69.5</c:v>
                </c:pt>
                <c:pt idx="11">
                  <c:v>64.9</c:v>
                </c:pt>
                <c:pt idx="12">
                  <c:v>128.3602464000001</c:v>
                </c:pt>
                <c:pt idx="13">
                  <c:v>272.4196320000001</c:v>
                </c:pt>
                <c:pt idx="14">
                  <c:v>94.64264639999998</c:v>
                </c:pt>
                <c:pt idx="15">
                  <c:v>0</c:v>
                </c:pt>
              </c:numCache>
            </c:numRef>
          </c:val>
        </c:ser>
        <c:axId val="17846283"/>
        <c:axId val="26398820"/>
      </c:barChart>
      <c:lineChart>
        <c:grouping val="standard"/>
        <c:varyColors val="0"/>
        <c:ser>
          <c:idx val="1"/>
          <c:order val="1"/>
          <c:tx>
            <c:v>ค่าเฉลี่ย (2552 - 2566 )อยู่ระหว่างค่า+- SD 10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W.25'!$E$5:$E$19</c:f>
              <c:numCache>
                <c:ptCount val="15"/>
                <c:pt idx="0">
                  <c:v>151.99944768000003</c:v>
                </c:pt>
                <c:pt idx="1">
                  <c:v>151.99944768000003</c:v>
                </c:pt>
                <c:pt idx="2">
                  <c:v>151.99944768000003</c:v>
                </c:pt>
                <c:pt idx="3">
                  <c:v>151.99944768000003</c:v>
                </c:pt>
                <c:pt idx="4">
                  <c:v>151.99944768000003</c:v>
                </c:pt>
                <c:pt idx="5">
                  <c:v>151.99944768000003</c:v>
                </c:pt>
                <c:pt idx="6">
                  <c:v>151.99944768000003</c:v>
                </c:pt>
                <c:pt idx="7">
                  <c:v>151.99944768000003</c:v>
                </c:pt>
                <c:pt idx="8">
                  <c:v>151.99944768000003</c:v>
                </c:pt>
                <c:pt idx="9">
                  <c:v>151.99944768000003</c:v>
                </c:pt>
                <c:pt idx="10">
                  <c:v>151.99944768000003</c:v>
                </c:pt>
                <c:pt idx="11">
                  <c:v>151.99944768000003</c:v>
                </c:pt>
                <c:pt idx="12">
                  <c:v>151.99944768000003</c:v>
                </c:pt>
                <c:pt idx="13">
                  <c:v>151.99944768000003</c:v>
                </c:pt>
                <c:pt idx="14">
                  <c:v>151.99944768000003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W.25'!$H$5:$H$19</c:f>
              <c:numCache>
                <c:ptCount val="15"/>
                <c:pt idx="0">
                  <c:v>235.47701560393386</c:v>
                </c:pt>
                <c:pt idx="1">
                  <c:v>235.47701560393386</c:v>
                </c:pt>
                <c:pt idx="2">
                  <c:v>235.47701560393386</c:v>
                </c:pt>
                <c:pt idx="3">
                  <c:v>235.47701560393386</c:v>
                </c:pt>
                <c:pt idx="4">
                  <c:v>235.47701560393386</c:v>
                </c:pt>
                <c:pt idx="5">
                  <c:v>235.47701560393386</c:v>
                </c:pt>
                <c:pt idx="6">
                  <c:v>235.47701560393386</c:v>
                </c:pt>
                <c:pt idx="7">
                  <c:v>235.47701560393386</c:v>
                </c:pt>
                <c:pt idx="8">
                  <c:v>235.47701560393386</c:v>
                </c:pt>
                <c:pt idx="9">
                  <c:v>235.47701560393386</c:v>
                </c:pt>
                <c:pt idx="10">
                  <c:v>235.47701560393386</c:v>
                </c:pt>
                <c:pt idx="11">
                  <c:v>235.47701560393386</c:v>
                </c:pt>
                <c:pt idx="12">
                  <c:v>235.47701560393386</c:v>
                </c:pt>
                <c:pt idx="13">
                  <c:v>235.47701560393386</c:v>
                </c:pt>
                <c:pt idx="14">
                  <c:v>235.47701560393386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'std. - W.25'!$F$5:$F$19</c:f>
              <c:numCache>
                <c:ptCount val="15"/>
                <c:pt idx="0">
                  <c:v>68.5218797560662</c:v>
                </c:pt>
                <c:pt idx="1">
                  <c:v>68.5218797560662</c:v>
                </c:pt>
                <c:pt idx="2">
                  <c:v>68.5218797560662</c:v>
                </c:pt>
                <c:pt idx="3">
                  <c:v>68.5218797560662</c:v>
                </c:pt>
                <c:pt idx="4">
                  <c:v>68.5218797560662</c:v>
                </c:pt>
                <c:pt idx="5">
                  <c:v>68.5218797560662</c:v>
                </c:pt>
                <c:pt idx="6">
                  <c:v>68.5218797560662</c:v>
                </c:pt>
                <c:pt idx="7">
                  <c:v>68.5218797560662</c:v>
                </c:pt>
                <c:pt idx="8">
                  <c:v>68.5218797560662</c:v>
                </c:pt>
                <c:pt idx="9">
                  <c:v>68.5218797560662</c:v>
                </c:pt>
                <c:pt idx="10">
                  <c:v>68.5218797560662</c:v>
                </c:pt>
                <c:pt idx="11">
                  <c:v>68.5218797560662</c:v>
                </c:pt>
                <c:pt idx="12">
                  <c:v>68.5218797560662</c:v>
                </c:pt>
                <c:pt idx="13">
                  <c:v>68.5218797560662</c:v>
                </c:pt>
                <c:pt idx="14">
                  <c:v>68.5218797560662</c:v>
                </c:pt>
              </c:numCache>
            </c:numRef>
          </c:val>
          <c:smooth val="0"/>
        </c:ser>
        <c:axId val="17846283"/>
        <c:axId val="26398820"/>
      </c:line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398820"/>
        <c:crossesAt val="0"/>
        <c:auto val="1"/>
        <c:lblOffset val="100"/>
        <c:tickLblSkip val="1"/>
        <c:noMultiLvlLbl val="0"/>
      </c:catAx>
      <c:valAx>
        <c:axId val="2639882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846283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425"/>
          <c:y val="0.846"/>
          <c:w val="0.9465"/>
          <c:h val="0.1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วังเหนือ จ.ลำปาง</a:t>
            </a:r>
          </a:p>
        </c:rich>
      </c:tx>
      <c:layout>
        <c:manualLayout>
          <c:xMode val="factor"/>
          <c:yMode val="factor"/>
          <c:x val="0.056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"/>
          <c:y val="0.21475"/>
          <c:w val="0.859"/>
          <c:h val="0.697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W.25'!$B$5:$B$20</c:f>
              <c:numCache>
                <c:ptCount val="16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  <c:pt idx="15">
                  <c:v>2567</c:v>
                </c:pt>
              </c:numCache>
            </c:numRef>
          </c:cat>
          <c:val>
            <c:numRef>
              <c:f>'std. - W.25'!$C$5:$C$20</c:f>
              <c:numCache>
                <c:ptCount val="16"/>
                <c:pt idx="0">
                  <c:v>122.83833600000001</c:v>
                </c:pt>
                <c:pt idx="1">
                  <c:v>140.49504000000002</c:v>
                </c:pt>
                <c:pt idx="2">
                  <c:v>283.01927040000004</c:v>
                </c:pt>
                <c:pt idx="3">
                  <c:v>119.52230399999999</c:v>
                </c:pt>
                <c:pt idx="4">
                  <c:v>148.72032000000002</c:v>
                </c:pt>
                <c:pt idx="5">
                  <c:v>106.53724800000003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</c:v>
                </c:pt>
                <c:pt idx="9">
                  <c:v>212.4</c:v>
                </c:pt>
                <c:pt idx="10">
                  <c:v>69.5</c:v>
                </c:pt>
                <c:pt idx="11">
                  <c:v>64.9</c:v>
                </c:pt>
                <c:pt idx="12">
                  <c:v>128.3602464000001</c:v>
                </c:pt>
                <c:pt idx="13">
                  <c:v>272.4196320000001</c:v>
                </c:pt>
                <c:pt idx="14">
                  <c:v>94.64264639999998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(2552 - 2566 )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W.25'!$B$5:$B$20</c:f>
              <c:numCache>
                <c:ptCount val="16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  <c:pt idx="15">
                  <c:v>2567</c:v>
                </c:pt>
              </c:numCache>
            </c:numRef>
          </c:cat>
          <c:val>
            <c:numRef>
              <c:f>'std. - W.25'!$E$5:$E$19</c:f>
              <c:numCache>
                <c:ptCount val="15"/>
                <c:pt idx="0">
                  <c:v>151.99944768000003</c:v>
                </c:pt>
                <c:pt idx="1">
                  <c:v>151.99944768000003</c:v>
                </c:pt>
                <c:pt idx="2">
                  <c:v>151.99944768000003</c:v>
                </c:pt>
                <c:pt idx="3">
                  <c:v>151.99944768000003</c:v>
                </c:pt>
                <c:pt idx="4">
                  <c:v>151.99944768000003</c:v>
                </c:pt>
                <c:pt idx="5">
                  <c:v>151.99944768000003</c:v>
                </c:pt>
                <c:pt idx="6">
                  <c:v>151.99944768000003</c:v>
                </c:pt>
                <c:pt idx="7">
                  <c:v>151.99944768000003</c:v>
                </c:pt>
                <c:pt idx="8">
                  <c:v>151.99944768000003</c:v>
                </c:pt>
                <c:pt idx="9">
                  <c:v>151.99944768000003</c:v>
                </c:pt>
                <c:pt idx="10">
                  <c:v>151.99944768000003</c:v>
                </c:pt>
                <c:pt idx="11">
                  <c:v>151.99944768000003</c:v>
                </c:pt>
                <c:pt idx="12">
                  <c:v>151.99944768000003</c:v>
                </c:pt>
                <c:pt idx="13">
                  <c:v>151.99944768000003</c:v>
                </c:pt>
                <c:pt idx="14">
                  <c:v>151.99944768000003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W.25'!$B$5:$B$20</c:f>
              <c:numCache>
                <c:ptCount val="16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  <c:pt idx="15">
                  <c:v>2567</c:v>
                </c:pt>
              </c:numCache>
            </c:numRef>
          </c:cat>
          <c:val>
            <c:numRef>
              <c:f>'std. - W.25'!$D$5:$D$20</c:f>
              <c:numCache>
                <c:ptCount val="16"/>
                <c:pt idx="15">
                  <c:v>0</c:v>
                </c:pt>
              </c:numCache>
            </c:numRef>
          </c:val>
          <c:smooth val="0"/>
        </c:ser>
        <c:marker val="1"/>
        <c:axId val="36262789"/>
        <c:axId val="57929646"/>
      </c:line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929646"/>
        <c:crossesAt val="0"/>
        <c:auto val="1"/>
        <c:lblOffset val="100"/>
        <c:tickLblSkip val="1"/>
        <c:noMultiLvlLbl val="0"/>
      </c:catAx>
      <c:valAx>
        <c:axId val="5792964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262789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19"/>
          <c:w val="0.991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0.5575</cdr:y>
    </cdr:from>
    <cdr:to>
      <cdr:x>0.72875</cdr:x>
      <cdr:y>0.5925</cdr:y>
    </cdr:to>
    <cdr:sp>
      <cdr:nvSpPr>
        <cdr:cNvPr id="1" name="TextBox 1"/>
        <cdr:cNvSpPr txBox="1">
          <a:spLocks noChangeArrowheads="1"/>
        </cdr:cNvSpPr>
      </cdr:nvSpPr>
      <cdr:spPr>
        <a:xfrm>
          <a:off x="5562600" y="3429000"/>
          <a:ext cx="127635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0.691</cdr:x>
      <cdr:y>0.4635</cdr:y>
    </cdr:from>
    <cdr:to>
      <cdr:x>0.835</cdr:x>
      <cdr:y>0.4995</cdr:y>
    </cdr:to>
    <cdr:sp>
      <cdr:nvSpPr>
        <cdr:cNvPr id="2" name="TextBox 1"/>
        <cdr:cNvSpPr txBox="1">
          <a:spLocks noChangeArrowheads="1"/>
        </cdr:cNvSpPr>
      </cdr:nvSpPr>
      <cdr:spPr>
        <a:xfrm>
          <a:off x="6486525" y="2847975"/>
          <a:ext cx="13525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0.49075</cdr:x>
      <cdr:y>0.645</cdr:y>
    </cdr:from>
    <cdr:to>
      <cdr:x>0.6325</cdr:x>
      <cdr:y>0.682</cdr:y>
    </cdr:to>
    <cdr:sp>
      <cdr:nvSpPr>
        <cdr:cNvPr id="3" name="TextBox 1"/>
        <cdr:cNvSpPr txBox="1">
          <a:spLocks noChangeArrowheads="1"/>
        </cdr:cNvSpPr>
      </cdr:nvSpPr>
      <cdr:spPr>
        <a:xfrm>
          <a:off x="4600575" y="3971925"/>
          <a:ext cx="13335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0.41475</cdr:y>
    </cdr:from>
    <cdr:to>
      <cdr:x>0.24325</cdr:x>
      <cdr:y>0.65075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14500" y="2552700"/>
          <a:ext cx="571500" cy="14573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39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C32" sqref="C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6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8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2552</v>
      </c>
      <c r="C5" s="54">
        <v>122.83833600000001</v>
      </c>
      <c r="D5" s="55"/>
      <c r="E5" s="56">
        <f>$C$30</f>
        <v>151.99944768000003</v>
      </c>
      <c r="F5" s="57">
        <f>+$C$33</f>
        <v>68.5218797560662</v>
      </c>
      <c r="G5" s="58">
        <f>$C$31</f>
        <v>83.47756792393383</v>
      </c>
      <c r="H5" s="59">
        <f>+$C$34</f>
        <v>235.47701560393386</v>
      </c>
      <c r="I5" s="2">
        <v>1</v>
      </c>
    </row>
    <row r="6" spans="2:9" ht="11.25">
      <c r="B6" s="22">
        <v>2553</v>
      </c>
      <c r="C6" s="60">
        <v>140.49504000000002</v>
      </c>
      <c r="D6" s="55"/>
      <c r="E6" s="61">
        <f>$C$30</f>
        <v>151.99944768000003</v>
      </c>
      <c r="F6" s="62">
        <f>+$C$33</f>
        <v>68.5218797560662</v>
      </c>
      <c r="G6" s="63">
        <f>$C$31</f>
        <v>83.47756792393383</v>
      </c>
      <c r="H6" s="64">
        <f>+$C$34</f>
        <v>235.47701560393386</v>
      </c>
      <c r="I6" s="2">
        <f>I5+1</f>
        <v>2</v>
      </c>
    </row>
    <row r="7" spans="2:9" ht="11.25">
      <c r="B7" s="22">
        <v>2554</v>
      </c>
      <c r="C7" s="60">
        <v>283.01927040000004</v>
      </c>
      <c r="D7" s="55"/>
      <c r="E7" s="61">
        <f>$C$30</f>
        <v>151.99944768000003</v>
      </c>
      <c r="F7" s="62">
        <f>+$C$33</f>
        <v>68.5218797560662</v>
      </c>
      <c r="G7" s="63">
        <f>$C$31</f>
        <v>83.47756792393383</v>
      </c>
      <c r="H7" s="64">
        <f>+$C$34</f>
        <v>235.47701560393386</v>
      </c>
      <c r="I7" s="2">
        <f aca="true" t="shared" si="0" ref="I7:I19">I6+1</f>
        <v>3</v>
      </c>
    </row>
    <row r="8" spans="2:9" ht="11.25">
      <c r="B8" s="22">
        <v>2555</v>
      </c>
      <c r="C8" s="60">
        <v>119.52230399999999</v>
      </c>
      <c r="D8" s="55"/>
      <c r="E8" s="61">
        <f>$C$30</f>
        <v>151.99944768000003</v>
      </c>
      <c r="F8" s="62">
        <f>+$C$33</f>
        <v>68.5218797560662</v>
      </c>
      <c r="G8" s="63">
        <f>$C$31</f>
        <v>83.47756792393383</v>
      </c>
      <c r="H8" s="64">
        <f>+$C$34</f>
        <v>235.47701560393386</v>
      </c>
      <c r="I8" s="2">
        <f t="shared" si="0"/>
        <v>4</v>
      </c>
    </row>
    <row r="9" spans="2:9" ht="11.25">
      <c r="B9" s="22">
        <v>2556</v>
      </c>
      <c r="C9" s="60">
        <v>148.72032000000002</v>
      </c>
      <c r="D9" s="55"/>
      <c r="E9" s="61">
        <f>$C$30</f>
        <v>151.99944768000003</v>
      </c>
      <c r="F9" s="62">
        <f>+$C$33</f>
        <v>68.5218797560662</v>
      </c>
      <c r="G9" s="63">
        <f>$C$31</f>
        <v>83.47756792393383</v>
      </c>
      <c r="H9" s="64">
        <f>+$C$34</f>
        <v>235.47701560393386</v>
      </c>
      <c r="I9" s="2">
        <f t="shared" si="0"/>
        <v>5</v>
      </c>
    </row>
    <row r="10" spans="2:9" ht="11.25">
      <c r="B10" s="22">
        <v>2557</v>
      </c>
      <c r="C10" s="60">
        <v>106.53724800000003</v>
      </c>
      <c r="D10" s="55"/>
      <c r="E10" s="61">
        <f>$C$30</f>
        <v>151.99944768000003</v>
      </c>
      <c r="F10" s="62">
        <f>+$C$33</f>
        <v>68.5218797560662</v>
      </c>
      <c r="G10" s="63">
        <f>$C$31</f>
        <v>83.47756792393383</v>
      </c>
      <c r="H10" s="64">
        <f>+$C$34</f>
        <v>235.47701560393386</v>
      </c>
      <c r="I10" s="2">
        <f t="shared" si="0"/>
        <v>6</v>
      </c>
    </row>
    <row r="11" spans="2:9" ht="11.25">
      <c r="B11" s="22">
        <v>2558</v>
      </c>
      <c r="C11" s="60">
        <v>15.96844800000001</v>
      </c>
      <c r="D11" s="55"/>
      <c r="E11" s="61">
        <f>$C$30</f>
        <v>151.99944768000003</v>
      </c>
      <c r="F11" s="62">
        <f>+$C$33</f>
        <v>68.5218797560662</v>
      </c>
      <c r="G11" s="63">
        <f>$C$31</f>
        <v>83.47756792393383</v>
      </c>
      <c r="H11" s="64">
        <f>+$C$34</f>
        <v>235.47701560393386</v>
      </c>
      <c r="I11" s="2">
        <f t="shared" si="0"/>
        <v>7</v>
      </c>
    </row>
    <row r="12" spans="2:14" ht="11.25">
      <c r="B12" s="22">
        <v>2559</v>
      </c>
      <c r="C12" s="60">
        <v>218.36822399999997</v>
      </c>
      <c r="D12" s="55"/>
      <c r="E12" s="61">
        <f>$C$30</f>
        <v>151.99944768000003</v>
      </c>
      <c r="F12" s="62">
        <f>+$C$33</f>
        <v>68.5218797560662</v>
      </c>
      <c r="G12" s="63">
        <f>$C$31</f>
        <v>83.47756792393383</v>
      </c>
      <c r="H12" s="64">
        <f>+$C$34</f>
        <v>235.47701560393386</v>
      </c>
      <c r="I12" s="2">
        <f t="shared" si="0"/>
        <v>8</v>
      </c>
      <c r="K12" s="71"/>
      <c r="L12" s="71"/>
      <c r="M12" s="71"/>
      <c r="N12" s="71"/>
    </row>
    <row r="13" spans="2:9" ht="11.25">
      <c r="B13" s="22">
        <v>2560</v>
      </c>
      <c r="C13" s="60">
        <v>282.3</v>
      </c>
      <c r="D13" s="55"/>
      <c r="E13" s="61">
        <f>$C$30</f>
        <v>151.99944768000003</v>
      </c>
      <c r="F13" s="62">
        <f>+$C$33</f>
        <v>68.5218797560662</v>
      </c>
      <c r="G13" s="63">
        <f>$C$31</f>
        <v>83.47756792393383</v>
      </c>
      <c r="H13" s="64">
        <f>+$C$34</f>
        <v>235.47701560393386</v>
      </c>
      <c r="I13" s="2">
        <f t="shared" si="0"/>
        <v>9</v>
      </c>
    </row>
    <row r="14" spans="2:9" ht="11.25">
      <c r="B14" s="22">
        <v>2561</v>
      </c>
      <c r="C14" s="60">
        <v>212.4</v>
      </c>
      <c r="D14" s="55"/>
      <c r="E14" s="61">
        <f>$C$30</f>
        <v>151.99944768000003</v>
      </c>
      <c r="F14" s="62">
        <f>+$C$33</f>
        <v>68.5218797560662</v>
      </c>
      <c r="G14" s="63">
        <f>$C$31</f>
        <v>83.47756792393383</v>
      </c>
      <c r="H14" s="64">
        <f>+$C$34</f>
        <v>235.47701560393386</v>
      </c>
      <c r="I14" s="2">
        <f t="shared" si="0"/>
        <v>10</v>
      </c>
    </row>
    <row r="15" spans="2:9" ht="11.25">
      <c r="B15" s="22">
        <v>2562</v>
      </c>
      <c r="C15" s="60">
        <v>69.5</v>
      </c>
      <c r="D15" s="55"/>
      <c r="E15" s="61">
        <f>$C$30</f>
        <v>151.99944768000003</v>
      </c>
      <c r="F15" s="62">
        <f>+$C$33</f>
        <v>68.5218797560662</v>
      </c>
      <c r="G15" s="63">
        <f>$C$31</f>
        <v>83.47756792393383</v>
      </c>
      <c r="H15" s="64">
        <f>+$C$34</f>
        <v>235.47701560393386</v>
      </c>
      <c r="I15" s="2">
        <f t="shared" si="0"/>
        <v>11</v>
      </c>
    </row>
    <row r="16" spans="2:9" ht="11.25">
      <c r="B16" s="22">
        <v>2563</v>
      </c>
      <c r="C16" s="60">
        <v>64.9</v>
      </c>
      <c r="D16" s="72"/>
      <c r="E16" s="61">
        <f>$C$30</f>
        <v>151.99944768000003</v>
      </c>
      <c r="F16" s="62">
        <f>+$C$33</f>
        <v>68.5218797560662</v>
      </c>
      <c r="G16" s="63">
        <f>$C$31</f>
        <v>83.47756792393383</v>
      </c>
      <c r="H16" s="64">
        <f>+$C$34</f>
        <v>235.47701560393386</v>
      </c>
      <c r="I16" s="2">
        <f t="shared" si="0"/>
        <v>12</v>
      </c>
    </row>
    <row r="17" spans="2:9" ht="11.25">
      <c r="B17" s="22">
        <v>2564</v>
      </c>
      <c r="C17" s="60">
        <v>128.3602464000001</v>
      </c>
      <c r="D17" s="72"/>
      <c r="E17" s="61">
        <f>$C$30</f>
        <v>151.99944768000003</v>
      </c>
      <c r="F17" s="62">
        <f>+$C$33</f>
        <v>68.5218797560662</v>
      </c>
      <c r="G17" s="63">
        <f>$C$31</f>
        <v>83.47756792393383</v>
      </c>
      <c r="H17" s="64">
        <f>+$C$34</f>
        <v>235.47701560393386</v>
      </c>
      <c r="I17" s="2">
        <f t="shared" si="0"/>
        <v>13</v>
      </c>
    </row>
    <row r="18" spans="2:14" ht="11.25">
      <c r="B18" s="22">
        <v>2565</v>
      </c>
      <c r="C18" s="60">
        <v>272.4196320000001</v>
      </c>
      <c r="D18" s="55"/>
      <c r="E18" s="61">
        <f>$C$30</f>
        <v>151.99944768000003</v>
      </c>
      <c r="F18" s="62">
        <f>+$C$33</f>
        <v>68.5218797560662</v>
      </c>
      <c r="G18" s="63">
        <f>$C$31</f>
        <v>83.47756792393383</v>
      </c>
      <c r="H18" s="64">
        <f>+$C$34</f>
        <v>235.47701560393386</v>
      </c>
      <c r="I18" s="2">
        <f t="shared" si="0"/>
        <v>14</v>
      </c>
      <c r="K18" s="79" t="str">
        <f>'[1]std. - W.1C'!$K$29:$N$29</f>
        <v>ปี 2565 ปริมาณน้ำสะสม 1 เม.ย.66 - 31 พ.ค.67</v>
      </c>
      <c r="L18" s="79"/>
      <c r="M18" s="79"/>
      <c r="N18" s="79"/>
    </row>
    <row r="19" spans="2:9" ht="11.25">
      <c r="B19" s="22">
        <v>2566</v>
      </c>
      <c r="C19" s="60">
        <v>94.64264639999998</v>
      </c>
      <c r="D19" s="55"/>
      <c r="E19" s="61">
        <f>$C$30</f>
        <v>151.99944768000003</v>
      </c>
      <c r="F19" s="62">
        <f>+$C$33</f>
        <v>68.5218797560662</v>
      </c>
      <c r="G19" s="63">
        <f>$C$31</f>
        <v>83.47756792393383</v>
      </c>
      <c r="H19" s="64">
        <f>+$C$34</f>
        <v>235.47701560393386</v>
      </c>
      <c r="I19" s="2">
        <f t="shared" si="0"/>
        <v>15</v>
      </c>
    </row>
    <row r="20" spans="2:8" ht="11.25">
      <c r="B20" s="73">
        <v>2567</v>
      </c>
      <c r="C20" s="74">
        <v>0</v>
      </c>
      <c r="D20" s="75">
        <f>C20</f>
        <v>0</v>
      </c>
      <c r="E20" s="61"/>
      <c r="F20" s="62"/>
      <c r="G20" s="63"/>
      <c r="H20" s="64"/>
    </row>
    <row r="21" spans="2:8" ht="11.25">
      <c r="B21" s="22"/>
      <c r="C21" s="60"/>
      <c r="D21" s="55"/>
      <c r="E21" s="61"/>
      <c r="F21" s="62"/>
      <c r="G21" s="63"/>
      <c r="H21" s="64"/>
    </row>
    <row r="22" spans="2:8" ht="11.25">
      <c r="B22" s="22"/>
      <c r="C22" s="65"/>
      <c r="D22" s="55"/>
      <c r="E22" s="61"/>
      <c r="F22" s="62"/>
      <c r="G22" s="63"/>
      <c r="H22" s="64"/>
    </row>
    <row r="23" spans="2:13" ht="11.25">
      <c r="B23" s="22"/>
      <c r="C23" s="65"/>
      <c r="D23" s="55"/>
      <c r="E23" s="66"/>
      <c r="F23" s="67"/>
      <c r="G23" s="68"/>
      <c r="H23" s="69"/>
      <c r="J23" s="24"/>
      <c r="K23" s="25"/>
      <c r="L23" s="24"/>
      <c r="M23" s="26"/>
    </row>
    <row r="24" spans="2:13" ht="11.25">
      <c r="B24" s="22"/>
      <c r="C24" s="70"/>
      <c r="D24" s="55"/>
      <c r="E24" s="66"/>
      <c r="F24" s="67"/>
      <c r="G24" s="68"/>
      <c r="H24" s="69"/>
      <c r="J24" s="24"/>
      <c r="K24" s="25"/>
      <c r="L24" s="24"/>
      <c r="M24" s="26"/>
    </row>
    <row r="25" spans="2:13" ht="11.25">
      <c r="B25" s="22"/>
      <c r="C25" s="65"/>
      <c r="D25" s="55"/>
      <c r="E25" s="66"/>
      <c r="F25" s="67"/>
      <c r="G25" s="68"/>
      <c r="H25" s="69"/>
      <c r="J25" s="24"/>
      <c r="K25" s="25"/>
      <c r="L25" s="24"/>
      <c r="M25" s="26"/>
    </row>
    <row r="26" spans="2:13" ht="11.25">
      <c r="B26" s="22"/>
      <c r="C26" s="65"/>
      <c r="D26" s="55"/>
      <c r="E26" s="66"/>
      <c r="F26" s="67"/>
      <c r="G26" s="68"/>
      <c r="H26" s="69"/>
      <c r="J26" s="24"/>
      <c r="K26" s="25"/>
      <c r="L26" s="24"/>
      <c r="M26" s="26"/>
    </row>
    <row r="27" spans="2:13" ht="11.25">
      <c r="B27" s="27"/>
      <c r="C27" s="28"/>
      <c r="D27" s="21"/>
      <c r="E27" s="29"/>
      <c r="F27" s="29"/>
      <c r="G27" s="29"/>
      <c r="H27" s="29"/>
      <c r="J27" s="24"/>
      <c r="K27" s="25"/>
      <c r="L27" s="24"/>
      <c r="M27" s="26"/>
    </row>
    <row r="28" spans="2:13" ht="11.25">
      <c r="B28" s="27"/>
      <c r="C28" s="28"/>
      <c r="D28" s="21"/>
      <c r="E28" s="29"/>
      <c r="F28" s="29"/>
      <c r="G28" s="29"/>
      <c r="H28" s="29"/>
      <c r="J28" s="24"/>
      <c r="K28" s="25"/>
      <c r="L28" s="24"/>
      <c r="M28" s="26"/>
    </row>
    <row r="29" spans="1:17" ht="16.5" customHeight="1">
      <c r="A29" s="23"/>
      <c r="B29" s="30"/>
      <c r="C29" s="31"/>
      <c r="D29" s="23"/>
      <c r="E29" s="23"/>
      <c r="F29" s="23"/>
      <c r="G29" s="23"/>
      <c r="H29" s="23"/>
      <c r="I29" s="23"/>
      <c r="J29" s="23"/>
      <c r="K29" s="23"/>
      <c r="Q29" s="28"/>
    </row>
    <row r="30" spans="1:11" ht="15.75" customHeight="1">
      <c r="A30" s="23"/>
      <c r="B30" s="32" t="s">
        <v>8</v>
      </c>
      <c r="C30" s="51">
        <f>AVERAGE(C5:C19)</f>
        <v>151.99944768000003</v>
      </c>
      <c r="D30" s="33"/>
      <c r="E30" s="30"/>
      <c r="F30" s="30"/>
      <c r="G30" s="23"/>
      <c r="H30" s="34" t="s">
        <v>8</v>
      </c>
      <c r="I30" s="35" t="s">
        <v>20</v>
      </c>
      <c r="J30" s="36"/>
      <c r="K30" s="37"/>
    </row>
    <row r="31" spans="1:11" ht="15.75" customHeight="1">
      <c r="A31" s="23"/>
      <c r="B31" s="38" t="s">
        <v>10</v>
      </c>
      <c r="C31" s="52">
        <f>STDEV(C5:C19)</f>
        <v>83.47756792393383</v>
      </c>
      <c r="D31" s="33"/>
      <c r="E31" s="30"/>
      <c r="F31" s="30"/>
      <c r="G31" s="23"/>
      <c r="H31" s="40" t="s">
        <v>10</v>
      </c>
      <c r="I31" s="41" t="s">
        <v>12</v>
      </c>
      <c r="J31" s="42"/>
      <c r="K31" s="43"/>
    </row>
    <row r="32" spans="1:15" ht="15.75" customHeight="1">
      <c r="A32" s="30"/>
      <c r="B32" s="38" t="s">
        <v>13</v>
      </c>
      <c r="C32" s="39">
        <f>C31/C30</f>
        <v>0.5491965214220824</v>
      </c>
      <c r="D32" s="33"/>
      <c r="E32" s="44">
        <f>C32*100</f>
        <v>54.91965214220824</v>
      </c>
      <c r="F32" s="30" t="s">
        <v>2</v>
      </c>
      <c r="G32" s="23"/>
      <c r="H32" s="40" t="s">
        <v>13</v>
      </c>
      <c r="I32" s="41" t="s">
        <v>14</v>
      </c>
      <c r="J32" s="42"/>
      <c r="K32" s="43"/>
      <c r="M32" s="50" t="s">
        <v>19</v>
      </c>
      <c r="N32" s="2">
        <f>C37-C38-C39</f>
        <v>12</v>
      </c>
      <c r="O32" s="2" t="s">
        <v>0</v>
      </c>
    </row>
    <row r="33" spans="1:15" ht="15.75" customHeight="1">
      <c r="A33" s="30"/>
      <c r="B33" s="38" t="s">
        <v>9</v>
      </c>
      <c r="C33" s="52">
        <f>C30-C31</f>
        <v>68.5218797560662</v>
      </c>
      <c r="D33" s="33"/>
      <c r="E33" s="30"/>
      <c r="F33" s="30"/>
      <c r="G33" s="23"/>
      <c r="H33" s="40" t="s">
        <v>9</v>
      </c>
      <c r="I33" s="41" t="s">
        <v>15</v>
      </c>
      <c r="J33" s="42"/>
      <c r="K33" s="43"/>
      <c r="M33" s="50" t="s">
        <v>18</v>
      </c>
      <c r="N33" s="2">
        <f>C38</f>
        <v>2</v>
      </c>
      <c r="O33" s="2" t="s">
        <v>0</v>
      </c>
    </row>
    <row r="34" spans="1:15" ht="15.75" customHeight="1">
      <c r="A34" s="30"/>
      <c r="B34" s="45" t="s">
        <v>11</v>
      </c>
      <c r="C34" s="53">
        <f>C30+C31</f>
        <v>235.47701560393386</v>
      </c>
      <c r="D34" s="33"/>
      <c r="E34" s="30"/>
      <c r="F34" s="30"/>
      <c r="G34" s="23"/>
      <c r="H34" s="46" t="s">
        <v>11</v>
      </c>
      <c r="I34" s="47" t="s">
        <v>16</v>
      </c>
      <c r="J34" s="48"/>
      <c r="K34" s="49"/>
      <c r="M34" s="50" t="s">
        <v>17</v>
      </c>
      <c r="N34" s="2">
        <f>C39</f>
        <v>1</v>
      </c>
      <c r="O34" s="2" t="s">
        <v>0</v>
      </c>
    </row>
    <row r="35" spans="1:6" ht="17.25" customHeight="1">
      <c r="A35" s="27"/>
      <c r="C35" s="27"/>
      <c r="D35" s="27"/>
      <c r="E35" s="27"/>
      <c r="F35" s="27"/>
    </row>
    <row r="36" spans="1:3" ht="11.25">
      <c r="A36" s="27"/>
      <c r="C36" s="27"/>
    </row>
    <row r="37" spans="1:3" ht="11.25">
      <c r="A37" s="27"/>
      <c r="C37" s="2">
        <f>MAX(I5:I26)</f>
        <v>15</v>
      </c>
    </row>
    <row r="38" ht="11.25">
      <c r="C38" s="2">
        <f>COUNTIF(C5:C17,"&gt;234")</f>
        <v>2</v>
      </c>
    </row>
    <row r="39" ht="11.25">
      <c r="C39" s="2">
        <f>COUNTIF(C5:C17,"&lt;64")</f>
        <v>1</v>
      </c>
    </row>
  </sheetData>
  <sheetProtection/>
  <mergeCells count="2">
    <mergeCell ref="B2:B4"/>
    <mergeCell ref="K18:N1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2024-05-23T04:19:42Z</dcterms:modified>
  <cp:category/>
  <cp:version/>
  <cp:contentType/>
  <cp:contentStatus/>
</cp:coreProperties>
</file>