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W.22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<sst xmlns="http://schemas.openxmlformats.org/spreadsheetml/2006/main" count="38" uniqueCount="23">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</sst>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b/>
      <sz val="20"/>
      <color indexed="12"/>
      <name val="TH SarabunPSK"/>
      <family val="2"/>
    </font>
    <font>
      <sz val="11.8"/>
      <color indexed="12"/>
      <name val="TH SarabunPSK"/>
      <family val="2"/>
    </font>
    <font>
      <sz val="11"/>
      <color indexed="8"/>
      <name val="TH SarabunPSK"/>
      <family val="2"/>
    </font>
    <font>
      <sz val="14"/>
      <color indexed="10"/>
      <name val="TH SarabunPSK"/>
      <family val="2"/>
    </font>
    <font>
      <vertAlign val="superscript"/>
      <sz val="14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น้ำแม่จาง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อ.เกาะคา จ.ลำปาง</a:t>
            </a:r>
          </a:p>
        </c:rich>
      </c:tx>
      <c:layout>
        <c:manualLayout>
          <c:xMode val="factor"/>
          <c:yMode val="factor"/>
          <c:x val="0.03625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5"/>
          <c:y val="0.20725"/>
          <c:w val="0.8625"/>
          <c:h val="0.631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375E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3"/>
              <c:delete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W.22'!$B$5:$B$28</c:f>
              <c:numCache>
                <c:ptCount val="24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  <c:pt idx="23">
                  <c:v>2567</c:v>
                </c:pt>
              </c:numCache>
            </c:numRef>
          </c:cat>
          <c:val>
            <c:numRef>
              <c:f>'std. - W.22'!$C$5:$C$28</c:f>
              <c:numCache>
                <c:ptCount val="24"/>
                <c:pt idx="0">
                  <c:v>246.9</c:v>
                </c:pt>
                <c:pt idx="1">
                  <c:v>308.633</c:v>
                </c:pt>
                <c:pt idx="2">
                  <c:v>106.414</c:v>
                </c:pt>
                <c:pt idx="3">
                  <c:v>68.00800000000001</c:v>
                </c:pt>
                <c:pt idx="4">
                  <c:v>257.35535999999996</c:v>
                </c:pt>
                <c:pt idx="5">
                  <c:v>562.845888</c:v>
                </c:pt>
                <c:pt idx="6">
                  <c:v>128.72088000000002</c:v>
                </c:pt>
                <c:pt idx="7">
                  <c:v>94.87</c:v>
                </c:pt>
                <c:pt idx="8">
                  <c:v>78.72</c:v>
                </c:pt>
                <c:pt idx="9">
                  <c:v>173.70374400000009</c:v>
                </c:pt>
                <c:pt idx="10">
                  <c:v>761.1001920000002</c:v>
                </c:pt>
                <c:pt idx="11">
                  <c:v>327.780864</c:v>
                </c:pt>
                <c:pt idx="12">
                  <c:v>116.52249600000003</c:v>
                </c:pt>
                <c:pt idx="13">
                  <c:v>104.65459200000001</c:v>
                </c:pt>
                <c:pt idx="14">
                  <c:v>75.415968</c:v>
                </c:pt>
                <c:pt idx="15">
                  <c:v>167.535648</c:v>
                </c:pt>
                <c:pt idx="16">
                  <c:v>363.1</c:v>
                </c:pt>
                <c:pt idx="17">
                  <c:v>151.2</c:v>
                </c:pt>
                <c:pt idx="18">
                  <c:v>69</c:v>
                </c:pt>
                <c:pt idx="19">
                  <c:v>113.7</c:v>
                </c:pt>
                <c:pt idx="20">
                  <c:v>238.33906560000017</c:v>
                </c:pt>
                <c:pt idx="21">
                  <c:v>477.65376000000015</c:v>
                </c:pt>
                <c:pt idx="22">
                  <c:v>298.25712000000016</c:v>
                </c:pt>
                <c:pt idx="23">
                  <c:v>0</c:v>
                </c:pt>
              </c:numCache>
            </c:numRef>
          </c:val>
        </c:ser>
        <c:axId val="4235482"/>
        <c:axId val="38119339"/>
      </c:barChart>
      <c:lineChart>
        <c:grouping val="standard"/>
        <c:varyColors val="0"/>
        <c:ser>
          <c:idx val="1"/>
          <c:order val="1"/>
          <c:tx>
            <c:v>ค่าเฉลี่ย (2544 - 2566 )อยู่ระหว่างค่า+- SD 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W.22'!$B$5:$B$28</c:f>
              <c:numCache>
                <c:ptCount val="24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  <c:pt idx="23">
                  <c:v>2567</c:v>
                </c:pt>
              </c:numCache>
            </c:numRef>
          </c:cat>
          <c:val>
            <c:numRef>
              <c:f>'std. - W.22'!$E$5:$E$28</c:f>
              <c:numCache>
                <c:ptCount val="24"/>
                <c:pt idx="0">
                  <c:v>230.0187207652174</c:v>
                </c:pt>
                <c:pt idx="1">
                  <c:v>230.0187207652174</c:v>
                </c:pt>
                <c:pt idx="2">
                  <c:v>230.0187207652174</c:v>
                </c:pt>
                <c:pt idx="3">
                  <c:v>230.0187207652174</c:v>
                </c:pt>
                <c:pt idx="4">
                  <c:v>230.0187207652174</c:v>
                </c:pt>
                <c:pt idx="5">
                  <c:v>230.0187207652174</c:v>
                </c:pt>
                <c:pt idx="6">
                  <c:v>230.0187207652174</c:v>
                </c:pt>
                <c:pt idx="7">
                  <c:v>230.0187207652174</c:v>
                </c:pt>
                <c:pt idx="8">
                  <c:v>230.0187207652174</c:v>
                </c:pt>
                <c:pt idx="9">
                  <c:v>230.0187207652174</c:v>
                </c:pt>
                <c:pt idx="10">
                  <c:v>230.0187207652174</c:v>
                </c:pt>
                <c:pt idx="11">
                  <c:v>230.0187207652174</c:v>
                </c:pt>
                <c:pt idx="12">
                  <c:v>230.0187207652174</c:v>
                </c:pt>
                <c:pt idx="13">
                  <c:v>230.0187207652174</c:v>
                </c:pt>
                <c:pt idx="14">
                  <c:v>230.0187207652174</c:v>
                </c:pt>
                <c:pt idx="15">
                  <c:v>230.0187207652174</c:v>
                </c:pt>
                <c:pt idx="16">
                  <c:v>230.0187207652174</c:v>
                </c:pt>
                <c:pt idx="17">
                  <c:v>230.0187207652174</c:v>
                </c:pt>
                <c:pt idx="18">
                  <c:v>230.0187207652174</c:v>
                </c:pt>
                <c:pt idx="19">
                  <c:v>230.0187207652174</c:v>
                </c:pt>
                <c:pt idx="20">
                  <c:v>230.0187207652174</c:v>
                </c:pt>
                <c:pt idx="21">
                  <c:v>230.0187207652174</c:v>
                </c:pt>
                <c:pt idx="22">
                  <c:v>230.0187207652174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W.22'!$B$5:$B$28</c:f>
              <c:numCache>
                <c:ptCount val="24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  <c:pt idx="23">
                  <c:v>2567</c:v>
                </c:pt>
              </c:numCache>
            </c:numRef>
          </c:cat>
          <c:val>
            <c:numRef>
              <c:f>'std. - W.22'!$H$5:$H$28</c:f>
              <c:numCache>
                <c:ptCount val="24"/>
                <c:pt idx="0">
                  <c:v>407.3138889928395</c:v>
                </c:pt>
                <c:pt idx="1">
                  <c:v>407.3138889928395</c:v>
                </c:pt>
                <c:pt idx="2">
                  <c:v>407.3138889928395</c:v>
                </c:pt>
                <c:pt idx="3">
                  <c:v>407.3138889928395</c:v>
                </c:pt>
                <c:pt idx="4">
                  <c:v>407.3138889928395</c:v>
                </c:pt>
                <c:pt idx="5">
                  <c:v>407.3138889928395</c:v>
                </c:pt>
                <c:pt idx="6">
                  <c:v>407.3138889928395</c:v>
                </c:pt>
                <c:pt idx="7">
                  <c:v>407.3138889928395</c:v>
                </c:pt>
                <c:pt idx="8">
                  <c:v>407.3138889928395</c:v>
                </c:pt>
                <c:pt idx="9">
                  <c:v>407.3138889928395</c:v>
                </c:pt>
                <c:pt idx="10">
                  <c:v>407.3138889928395</c:v>
                </c:pt>
                <c:pt idx="11">
                  <c:v>407.3138889928395</c:v>
                </c:pt>
                <c:pt idx="12">
                  <c:v>407.3138889928395</c:v>
                </c:pt>
                <c:pt idx="13">
                  <c:v>407.3138889928395</c:v>
                </c:pt>
                <c:pt idx="14">
                  <c:v>407.3138889928395</c:v>
                </c:pt>
                <c:pt idx="15">
                  <c:v>407.3138889928395</c:v>
                </c:pt>
                <c:pt idx="16">
                  <c:v>407.3138889928395</c:v>
                </c:pt>
                <c:pt idx="17">
                  <c:v>407.3138889928395</c:v>
                </c:pt>
                <c:pt idx="18">
                  <c:v>407.3138889928395</c:v>
                </c:pt>
                <c:pt idx="19">
                  <c:v>407.3138889928395</c:v>
                </c:pt>
                <c:pt idx="20">
                  <c:v>407.3138889928395</c:v>
                </c:pt>
                <c:pt idx="21">
                  <c:v>407.3138889928395</c:v>
                </c:pt>
                <c:pt idx="22">
                  <c:v>407.3138889928395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W.22'!$B$5:$B$28</c:f>
              <c:numCache>
                <c:ptCount val="24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  <c:pt idx="23">
                  <c:v>2567</c:v>
                </c:pt>
              </c:numCache>
            </c:numRef>
          </c:cat>
          <c:val>
            <c:numRef>
              <c:f>'std. - W.22'!$F$5:$F$28</c:f>
              <c:numCache>
                <c:ptCount val="24"/>
                <c:pt idx="0">
                  <c:v>52.72355253759531</c:v>
                </c:pt>
                <c:pt idx="1">
                  <c:v>52.72355253759531</c:v>
                </c:pt>
                <c:pt idx="2">
                  <c:v>52.72355253759531</c:v>
                </c:pt>
                <c:pt idx="3">
                  <c:v>52.72355253759531</c:v>
                </c:pt>
                <c:pt idx="4">
                  <c:v>52.72355253759531</c:v>
                </c:pt>
                <c:pt idx="5">
                  <c:v>52.72355253759531</c:v>
                </c:pt>
                <c:pt idx="6">
                  <c:v>52.72355253759531</c:v>
                </c:pt>
                <c:pt idx="7">
                  <c:v>52.72355253759531</c:v>
                </c:pt>
                <c:pt idx="8">
                  <c:v>52.72355253759531</c:v>
                </c:pt>
                <c:pt idx="9">
                  <c:v>52.72355253759531</c:v>
                </c:pt>
                <c:pt idx="10">
                  <c:v>52.72355253759531</c:v>
                </c:pt>
                <c:pt idx="11">
                  <c:v>52.72355253759531</c:v>
                </c:pt>
                <c:pt idx="12">
                  <c:v>52.72355253759531</c:v>
                </c:pt>
                <c:pt idx="13">
                  <c:v>52.72355253759531</c:v>
                </c:pt>
                <c:pt idx="14">
                  <c:v>52.72355253759531</c:v>
                </c:pt>
                <c:pt idx="15">
                  <c:v>52.72355253759531</c:v>
                </c:pt>
                <c:pt idx="16">
                  <c:v>52.72355253759531</c:v>
                </c:pt>
                <c:pt idx="17">
                  <c:v>52.72355253759531</c:v>
                </c:pt>
                <c:pt idx="18">
                  <c:v>52.72355253759531</c:v>
                </c:pt>
                <c:pt idx="19">
                  <c:v>52.72355253759531</c:v>
                </c:pt>
                <c:pt idx="20">
                  <c:v>52.72355253759531</c:v>
                </c:pt>
                <c:pt idx="21">
                  <c:v>52.72355253759531</c:v>
                </c:pt>
                <c:pt idx="22">
                  <c:v>52.72355253759531</c:v>
                </c:pt>
              </c:numCache>
            </c:numRef>
          </c:val>
          <c:smooth val="0"/>
        </c:ser>
        <c:axId val="4235482"/>
        <c:axId val="38119339"/>
      </c:lineChart>
      <c:catAx>
        <c:axId val="4235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8119339"/>
        <c:crossesAt val="0"/>
        <c:auto val="1"/>
        <c:lblOffset val="100"/>
        <c:tickLblSkip val="1"/>
        <c:noMultiLvlLbl val="0"/>
      </c:catAx>
      <c:valAx>
        <c:axId val="38119339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235482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285"/>
          <c:y val="0.875"/>
          <c:w val="0.9715"/>
          <c:h val="0.1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น้ำแม่จาง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 เกาะคา จ.ลำปาง</a:t>
            </a:r>
          </a:p>
        </c:rich>
      </c:tx>
      <c:layout>
        <c:manualLayout>
          <c:xMode val="factor"/>
          <c:yMode val="factor"/>
          <c:x val="0.041"/>
          <c:y val="-0.007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6"/>
          <c:y val="0.21625"/>
          <c:w val="0.859"/>
          <c:h val="0.697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6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W.22'!$B$5:$B$28</c:f>
              <c:numCache>
                <c:ptCount val="24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  <c:pt idx="23">
                  <c:v>2567</c:v>
                </c:pt>
              </c:numCache>
            </c:numRef>
          </c:cat>
          <c:val>
            <c:numRef>
              <c:f>'std. - W.22'!$C$5:$C$28</c:f>
              <c:numCache>
                <c:ptCount val="24"/>
                <c:pt idx="0">
                  <c:v>246.9</c:v>
                </c:pt>
                <c:pt idx="1">
                  <c:v>308.633</c:v>
                </c:pt>
                <c:pt idx="2">
                  <c:v>106.414</c:v>
                </c:pt>
                <c:pt idx="3">
                  <c:v>68.00800000000001</c:v>
                </c:pt>
                <c:pt idx="4">
                  <c:v>257.35535999999996</c:v>
                </c:pt>
                <c:pt idx="5">
                  <c:v>562.845888</c:v>
                </c:pt>
                <c:pt idx="6">
                  <c:v>128.72088000000002</c:v>
                </c:pt>
                <c:pt idx="7">
                  <c:v>94.87</c:v>
                </c:pt>
                <c:pt idx="8">
                  <c:v>78.72</c:v>
                </c:pt>
                <c:pt idx="9">
                  <c:v>173.70374400000009</c:v>
                </c:pt>
                <c:pt idx="10">
                  <c:v>761.1001920000002</c:v>
                </c:pt>
                <c:pt idx="11">
                  <c:v>327.780864</c:v>
                </c:pt>
                <c:pt idx="12">
                  <c:v>116.52249600000003</c:v>
                </c:pt>
                <c:pt idx="13">
                  <c:v>104.65459200000001</c:v>
                </c:pt>
                <c:pt idx="14">
                  <c:v>75.415968</c:v>
                </c:pt>
                <c:pt idx="15">
                  <c:v>167.535648</c:v>
                </c:pt>
                <c:pt idx="16">
                  <c:v>363.1</c:v>
                </c:pt>
                <c:pt idx="17">
                  <c:v>151.2</c:v>
                </c:pt>
                <c:pt idx="18">
                  <c:v>69</c:v>
                </c:pt>
                <c:pt idx="19">
                  <c:v>113.7</c:v>
                </c:pt>
                <c:pt idx="20">
                  <c:v>238.33906560000017</c:v>
                </c:pt>
                <c:pt idx="21">
                  <c:v>477.65376000000015</c:v>
                </c:pt>
                <c:pt idx="22">
                  <c:v>298.25712000000016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(2544 - 2566 ) 21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W.22'!$B$5:$B$28</c:f>
              <c:numCache>
                <c:ptCount val="24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  <c:pt idx="23">
                  <c:v>2567</c:v>
                </c:pt>
              </c:numCache>
            </c:numRef>
          </c:cat>
          <c:val>
            <c:numRef>
              <c:f>'std. - W.22'!$E$5:$E$27</c:f>
              <c:numCache>
                <c:ptCount val="23"/>
                <c:pt idx="0">
                  <c:v>230.0187207652174</c:v>
                </c:pt>
                <c:pt idx="1">
                  <c:v>230.0187207652174</c:v>
                </c:pt>
                <c:pt idx="2">
                  <c:v>230.0187207652174</c:v>
                </c:pt>
                <c:pt idx="3">
                  <c:v>230.0187207652174</c:v>
                </c:pt>
                <c:pt idx="4">
                  <c:v>230.0187207652174</c:v>
                </c:pt>
                <c:pt idx="5">
                  <c:v>230.0187207652174</c:v>
                </c:pt>
                <c:pt idx="6">
                  <c:v>230.0187207652174</c:v>
                </c:pt>
                <c:pt idx="7">
                  <c:v>230.0187207652174</c:v>
                </c:pt>
                <c:pt idx="8">
                  <c:v>230.0187207652174</c:v>
                </c:pt>
                <c:pt idx="9">
                  <c:v>230.0187207652174</c:v>
                </c:pt>
                <c:pt idx="10">
                  <c:v>230.0187207652174</c:v>
                </c:pt>
                <c:pt idx="11">
                  <c:v>230.0187207652174</c:v>
                </c:pt>
                <c:pt idx="12">
                  <c:v>230.0187207652174</c:v>
                </c:pt>
                <c:pt idx="13">
                  <c:v>230.0187207652174</c:v>
                </c:pt>
                <c:pt idx="14">
                  <c:v>230.0187207652174</c:v>
                </c:pt>
                <c:pt idx="15">
                  <c:v>230.0187207652174</c:v>
                </c:pt>
                <c:pt idx="16">
                  <c:v>230.0187207652174</c:v>
                </c:pt>
                <c:pt idx="17">
                  <c:v>230.0187207652174</c:v>
                </c:pt>
                <c:pt idx="18">
                  <c:v>230.0187207652174</c:v>
                </c:pt>
                <c:pt idx="19">
                  <c:v>230.0187207652174</c:v>
                </c:pt>
                <c:pt idx="20">
                  <c:v>230.0187207652174</c:v>
                </c:pt>
                <c:pt idx="21">
                  <c:v>230.0187207652174</c:v>
                </c:pt>
                <c:pt idx="22">
                  <c:v>230.0187207652174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W.22'!$B$5:$B$28</c:f>
              <c:numCache>
                <c:ptCount val="24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  <c:pt idx="23">
                  <c:v>2567</c:v>
                </c:pt>
              </c:numCache>
            </c:numRef>
          </c:cat>
          <c:val>
            <c:numRef>
              <c:f>'std. - W.22'!$D$5:$D$28</c:f>
              <c:numCache>
                <c:ptCount val="24"/>
                <c:pt idx="23">
                  <c:v>0</c:v>
                </c:pt>
              </c:numCache>
            </c:numRef>
          </c:val>
          <c:smooth val="0"/>
        </c:ser>
        <c:marker val="1"/>
        <c:axId val="7529732"/>
        <c:axId val="658725"/>
      </c:lineChart>
      <c:catAx>
        <c:axId val="7529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58725"/>
        <c:crossesAt val="0"/>
        <c:auto val="1"/>
        <c:lblOffset val="100"/>
        <c:tickLblSkip val="1"/>
        <c:noMultiLvlLbl val="0"/>
      </c:catAx>
      <c:valAx>
        <c:axId val="658725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7529732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75"/>
          <c:y val="0.919"/>
          <c:w val="0.99125"/>
          <c:h val="0.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0.60725</cdr:x>
      <cdr:y>0.606</cdr:y>
    </cdr:from>
    <cdr:to>
      <cdr:x>0.741</cdr:x>
      <cdr:y>0.642</cdr:y>
    </cdr:to>
    <cdr:sp>
      <cdr:nvSpPr>
        <cdr:cNvPr id="1" name="TextBox 1"/>
        <cdr:cNvSpPr txBox="1">
          <a:spLocks noChangeArrowheads="1"/>
        </cdr:cNvSpPr>
      </cdr:nvSpPr>
      <cdr:spPr>
        <a:xfrm>
          <a:off x="5695950" y="3733800"/>
          <a:ext cx="1257300" cy="2190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0.7165</cdr:x>
      <cdr:y>0.5105</cdr:y>
    </cdr:from>
    <cdr:to>
      <cdr:x>0.8575</cdr:x>
      <cdr:y>0.546</cdr:y>
    </cdr:to>
    <cdr:sp>
      <cdr:nvSpPr>
        <cdr:cNvPr id="2" name="TextBox 1"/>
        <cdr:cNvSpPr txBox="1">
          <a:spLocks noChangeArrowheads="1"/>
        </cdr:cNvSpPr>
      </cdr:nvSpPr>
      <cdr:spPr>
        <a:xfrm>
          <a:off x="6724650" y="3143250"/>
          <a:ext cx="1323975" cy="2190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407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0.699</cdr:y>
    </cdr:from>
    <cdr:to>
      <cdr:x>0.636</cdr:x>
      <cdr:y>0.73325</cdr:y>
    </cdr:to>
    <cdr:sp>
      <cdr:nvSpPr>
        <cdr:cNvPr id="3" name="TextBox 1"/>
        <cdr:cNvSpPr txBox="1">
          <a:spLocks noChangeArrowheads="1"/>
        </cdr:cNvSpPr>
      </cdr:nvSpPr>
      <cdr:spPr>
        <a:xfrm>
          <a:off x="4648200" y="4305300"/>
          <a:ext cx="1314450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0.21925</cdr:x>
      <cdr:y>0.53</cdr:y>
    </cdr:from>
    <cdr:to>
      <cdr:x>0.2605</cdr:x>
      <cdr:y>0.6975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057400" y="3257550"/>
          <a:ext cx="390525" cy="10287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62675"/>
    <xdr:graphicFrame>
      <xdr:nvGraphicFramePr>
        <xdr:cNvPr id="1" name="Shape 1025"/>
        <xdr:cNvGraphicFramePr/>
      </xdr:nvGraphicFramePr>
      <xdr:xfrm>
        <a:off x="0" y="0"/>
        <a:ext cx="94011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W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W.1C"/>
      <sheetName val="แผนภูมิแท่ง"/>
      <sheetName val="แผนภูมิเส้น"/>
    </sheetNames>
    <sheetDataSet>
      <sheetData sheetId="0">
        <row r="29">
          <cell r="K29" t="str">
            <v>ปี 2565 ปริมาณน้ำสะสม 1 เม.ย.66 - 31 พ.ค.67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4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K33" sqref="K33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5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7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2544</v>
      </c>
      <c r="C5" s="54">
        <v>246.9</v>
      </c>
      <c r="D5" s="55"/>
      <c r="E5" s="56">
        <f>$C$38</f>
        <v>230.0187207652174</v>
      </c>
      <c r="F5" s="57">
        <f>+$C$41</f>
        <v>52.72355253759531</v>
      </c>
      <c r="G5" s="58">
        <f>$C$39</f>
        <v>177.2951682276221</v>
      </c>
      <c r="H5" s="59">
        <f>+$C$42</f>
        <v>407.3138889928395</v>
      </c>
      <c r="I5" s="2">
        <v>1</v>
      </c>
    </row>
    <row r="6" spans="2:9" ht="11.25">
      <c r="B6" s="22">
        <v>2545</v>
      </c>
      <c r="C6" s="60">
        <v>308.633</v>
      </c>
      <c r="D6" s="55"/>
      <c r="E6" s="61">
        <f>$C$38</f>
        <v>230.0187207652174</v>
      </c>
      <c r="F6" s="62">
        <f>+$C$41</f>
        <v>52.72355253759531</v>
      </c>
      <c r="G6" s="63">
        <f>$C$39</f>
        <v>177.2951682276221</v>
      </c>
      <c r="H6" s="64">
        <f>+$C$42</f>
        <v>407.3138889928395</v>
      </c>
      <c r="I6" s="2">
        <f>I5+1</f>
        <v>2</v>
      </c>
    </row>
    <row r="7" spans="2:9" ht="11.25">
      <c r="B7" s="22">
        <v>2546</v>
      </c>
      <c r="C7" s="60">
        <v>106.414</v>
      </c>
      <c r="D7" s="55"/>
      <c r="E7" s="61">
        <f>$C$38</f>
        <v>230.0187207652174</v>
      </c>
      <c r="F7" s="62">
        <f>+$C$41</f>
        <v>52.72355253759531</v>
      </c>
      <c r="G7" s="63">
        <f>$C$39</f>
        <v>177.2951682276221</v>
      </c>
      <c r="H7" s="64">
        <f>+$C$42</f>
        <v>407.3138889928395</v>
      </c>
      <c r="I7" s="2">
        <f aca="true" t="shared" si="0" ref="I7:I27">I6+1</f>
        <v>3</v>
      </c>
    </row>
    <row r="8" spans="2:9" ht="11.25">
      <c r="B8" s="22">
        <v>2547</v>
      </c>
      <c r="C8" s="60">
        <v>68.00800000000001</v>
      </c>
      <c r="D8" s="55"/>
      <c r="E8" s="61">
        <f>$C$38</f>
        <v>230.0187207652174</v>
      </c>
      <c r="F8" s="62">
        <f>+$C$41</f>
        <v>52.72355253759531</v>
      </c>
      <c r="G8" s="63">
        <f>$C$39</f>
        <v>177.2951682276221</v>
      </c>
      <c r="H8" s="64">
        <f>+$C$42</f>
        <v>407.3138889928395</v>
      </c>
      <c r="I8" s="2">
        <f t="shared" si="0"/>
        <v>4</v>
      </c>
    </row>
    <row r="9" spans="2:9" ht="11.25">
      <c r="B9" s="22">
        <v>2548</v>
      </c>
      <c r="C9" s="60">
        <v>257.35535999999996</v>
      </c>
      <c r="D9" s="55"/>
      <c r="E9" s="61">
        <f>$C$38</f>
        <v>230.0187207652174</v>
      </c>
      <c r="F9" s="62">
        <f>+$C$41</f>
        <v>52.72355253759531</v>
      </c>
      <c r="G9" s="63">
        <f>$C$39</f>
        <v>177.2951682276221</v>
      </c>
      <c r="H9" s="64">
        <f>+$C$42</f>
        <v>407.3138889928395</v>
      </c>
      <c r="I9" s="2">
        <f t="shared" si="0"/>
        <v>5</v>
      </c>
    </row>
    <row r="10" spans="2:9" ht="11.25">
      <c r="B10" s="22">
        <v>2549</v>
      </c>
      <c r="C10" s="60">
        <v>562.845888</v>
      </c>
      <c r="D10" s="55"/>
      <c r="E10" s="61">
        <f>$C$38</f>
        <v>230.0187207652174</v>
      </c>
      <c r="F10" s="62">
        <f>+$C$41</f>
        <v>52.72355253759531</v>
      </c>
      <c r="G10" s="63">
        <f>$C$39</f>
        <v>177.2951682276221</v>
      </c>
      <c r="H10" s="64">
        <f>+$C$42</f>
        <v>407.3138889928395</v>
      </c>
      <c r="I10" s="2">
        <f t="shared" si="0"/>
        <v>6</v>
      </c>
    </row>
    <row r="11" spans="2:9" ht="11.25">
      <c r="B11" s="22">
        <v>2550</v>
      </c>
      <c r="C11" s="60">
        <v>128.72088000000002</v>
      </c>
      <c r="D11" s="55"/>
      <c r="E11" s="61">
        <f>$C$38</f>
        <v>230.0187207652174</v>
      </c>
      <c r="F11" s="62">
        <f>+$C$41</f>
        <v>52.72355253759531</v>
      </c>
      <c r="G11" s="63">
        <f>$C$39</f>
        <v>177.2951682276221</v>
      </c>
      <c r="H11" s="64">
        <f>+$C$42</f>
        <v>407.3138889928395</v>
      </c>
      <c r="I11" s="2">
        <f t="shared" si="0"/>
        <v>7</v>
      </c>
    </row>
    <row r="12" spans="2:9" ht="11.25">
      <c r="B12" s="22">
        <v>2551</v>
      </c>
      <c r="C12" s="60">
        <v>94.87</v>
      </c>
      <c r="D12" s="55"/>
      <c r="E12" s="61">
        <f>$C$38</f>
        <v>230.0187207652174</v>
      </c>
      <c r="F12" s="62">
        <f>+$C$41</f>
        <v>52.72355253759531</v>
      </c>
      <c r="G12" s="63">
        <f>$C$39</f>
        <v>177.2951682276221</v>
      </c>
      <c r="H12" s="64">
        <f>+$C$42</f>
        <v>407.3138889928395</v>
      </c>
      <c r="I12" s="2">
        <f t="shared" si="0"/>
        <v>8</v>
      </c>
    </row>
    <row r="13" spans="2:9" ht="11.25">
      <c r="B13" s="22">
        <v>2552</v>
      </c>
      <c r="C13" s="60">
        <v>78.72</v>
      </c>
      <c r="D13" s="55"/>
      <c r="E13" s="61">
        <f>$C$38</f>
        <v>230.0187207652174</v>
      </c>
      <c r="F13" s="62">
        <f>+$C$41</f>
        <v>52.72355253759531</v>
      </c>
      <c r="G13" s="63">
        <f>$C$39</f>
        <v>177.2951682276221</v>
      </c>
      <c r="H13" s="64">
        <f>+$C$42</f>
        <v>407.3138889928395</v>
      </c>
      <c r="I13" s="2">
        <f t="shared" si="0"/>
        <v>9</v>
      </c>
    </row>
    <row r="14" spans="2:9" ht="11.25">
      <c r="B14" s="22">
        <v>2553</v>
      </c>
      <c r="C14" s="60">
        <v>173.70374400000009</v>
      </c>
      <c r="D14" s="55"/>
      <c r="E14" s="61">
        <f>$C$38</f>
        <v>230.0187207652174</v>
      </c>
      <c r="F14" s="62">
        <f>+$C$41</f>
        <v>52.72355253759531</v>
      </c>
      <c r="G14" s="63">
        <f>$C$39</f>
        <v>177.2951682276221</v>
      </c>
      <c r="H14" s="64">
        <f>+$C$42</f>
        <v>407.3138889928395</v>
      </c>
      <c r="I14" s="2">
        <f t="shared" si="0"/>
        <v>10</v>
      </c>
    </row>
    <row r="15" spans="2:9" ht="11.25">
      <c r="B15" s="22">
        <v>2554</v>
      </c>
      <c r="C15" s="60">
        <v>761.1001920000002</v>
      </c>
      <c r="D15" s="55"/>
      <c r="E15" s="61">
        <f>$C$38</f>
        <v>230.0187207652174</v>
      </c>
      <c r="F15" s="62">
        <f>+$C$41</f>
        <v>52.72355253759531</v>
      </c>
      <c r="G15" s="63">
        <f>$C$39</f>
        <v>177.2951682276221</v>
      </c>
      <c r="H15" s="64">
        <f>+$C$42</f>
        <v>407.3138889928395</v>
      </c>
      <c r="I15" s="2">
        <f t="shared" si="0"/>
        <v>11</v>
      </c>
    </row>
    <row r="16" spans="2:12" ht="11.25">
      <c r="B16" s="22">
        <v>2555</v>
      </c>
      <c r="C16" s="60">
        <v>327.780864</v>
      </c>
      <c r="D16" s="55"/>
      <c r="E16" s="61">
        <f>$C$38</f>
        <v>230.0187207652174</v>
      </c>
      <c r="F16" s="62">
        <f>+$C$41</f>
        <v>52.72355253759531</v>
      </c>
      <c r="G16" s="63">
        <f>$C$39</f>
        <v>177.2951682276221</v>
      </c>
      <c r="H16" s="64">
        <f>+$C$42</f>
        <v>407.3138889928395</v>
      </c>
      <c r="I16" s="2">
        <f t="shared" si="0"/>
        <v>12</v>
      </c>
      <c r="L16" s="2">
        <f>((6.66*1.4986)*(1.4077))</f>
        <v>14.049797605199998</v>
      </c>
    </row>
    <row r="17" spans="2:9" ht="11.25">
      <c r="B17" s="22">
        <v>2556</v>
      </c>
      <c r="C17" s="60">
        <v>116.52249600000003</v>
      </c>
      <c r="D17" s="55"/>
      <c r="E17" s="61">
        <f>$C$38</f>
        <v>230.0187207652174</v>
      </c>
      <c r="F17" s="62">
        <f>+$C$41</f>
        <v>52.72355253759531</v>
      </c>
      <c r="G17" s="63">
        <f>$C$39</f>
        <v>177.2951682276221</v>
      </c>
      <c r="H17" s="64">
        <f>+$C$42</f>
        <v>407.3138889928395</v>
      </c>
      <c r="I17" s="2">
        <f t="shared" si="0"/>
        <v>13</v>
      </c>
    </row>
    <row r="18" spans="2:9" ht="11.25">
      <c r="B18" s="22">
        <v>2557</v>
      </c>
      <c r="C18" s="60">
        <v>104.65459200000001</v>
      </c>
      <c r="D18" s="55"/>
      <c r="E18" s="61">
        <f>$C$38</f>
        <v>230.0187207652174</v>
      </c>
      <c r="F18" s="62">
        <f>+$C$41</f>
        <v>52.72355253759531</v>
      </c>
      <c r="G18" s="63">
        <f>$C$39</f>
        <v>177.2951682276221</v>
      </c>
      <c r="H18" s="64">
        <f>+$C$42</f>
        <v>407.3138889928395</v>
      </c>
      <c r="I18" s="2">
        <f t="shared" si="0"/>
        <v>14</v>
      </c>
    </row>
    <row r="19" spans="2:9" ht="11.25">
      <c r="B19" s="22">
        <v>2558</v>
      </c>
      <c r="C19" s="60">
        <v>75.415968</v>
      </c>
      <c r="D19" s="55"/>
      <c r="E19" s="61">
        <f>$C$38</f>
        <v>230.0187207652174</v>
      </c>
      <c r="F19" s="62">
        <f>+$C$41</f>
        <v>52.72355253759531</v>
      </c>
      <c r="G19" s="63">
        <f>$C$39</f>
        <v>177.2951682276221</v>
      </c>
      <c r="H19" s="64">
        <f>+$C$42</f>
        <v>407.3138889928395</v>
      </c>
      <c r="I19" s="2">
        <f t="shared" si="0"/>
        <v>15</v>
      </c>
    </row>
    <row r="20" spans="2:9" ht="11.25">
      <c r="B20" s="22">
        <v>2559</v>
      </c>
      <c r="C20" s="60">
        <v>167.535648</v>
      </c>
      <c r="D20" s="55"/>
      <c r="E20" s="61">
        <f>$C$38</f>
        <v>230.0187207652174</v>
      </c>
      <c r="F20" s="62">
        <f>+$C$41</f>
        <v>52.72355253759531</v>
      </c>
      <c r="G20" s="63">
        <f>$C$39</f>
        <v>177.2951682276221</v>
      </c>
      <c r="H20" s="64">
        <f>+$C$42</f>
        <v>407.3138889928395</v>
      </c>
      <c r="I20" s="2">
        <f t="shared" si="0"/>
        <v>16</v>
      </c>
    </row>
    <row r="21" spans="2:9" ht="11.25">
      <c r="B21" s="22">
        <v>2560</v>
      </c>
      <c r="C21" s="60">
        <v>363.1</v>
      </c>
      <c r="D21" s="55"/>
      <c r="E21" s="61">
        <f>$C$38</f>
        <v>230.0187207652174</v>
      </c>
      <c r="F21" s="62">
        <f>+$C$41</f>
        <v>52.72355253759531</v>
      </c>
      <c r="G21" s="63">
        <f>$C$39</f>
        <v>177.2951682276221</v>
      </c>
      <c r="H21" s="64">
        <f>+$C$42</f>
        <v>407.3138889928395</v>
      </c>
      <c r="I21" s="2">
        <f t="shared" si="0"/>
        <v>17</v>
      </c>
    </row>
    <row r="22" spans="2:9" ht="11.25">
      <c r="B22" s="22">
        <v>2561</v>
      </c>
      <c r="C22" s="60">
        <v>151.2</v>
      </c>
      <c r="D22" s="55"/>
      <c r="E22" s="61">
        <f>$C$38</f>
        <v>230.0187207652174</v>
      </c>
      <c r="F22" s="62">
        <f>+$C$41</f>
        <v>52.72355253759531</v>
      </c>
      <c r="G22" s="63">
        <f>$C$39</f>
        <v>177.2951682276221</v>
      </c>
      <c r="H22" s="64">
        <f>+$C$42</f>
        <v>407.3138889928395</v>
      </c>
      <c r="I22" s="2">
        <f t="shared" si="0"/>
        <v>18</v>
      </c>
    </row>
    <row r="23" spans="2:9" ht="11.25">
      <c r="B23" s="22">
        <v>2562</v>
      </c>
      <c r="C23" s="60">
        <v>69</v>
      </c>
      <c r="D23" s="55"/>
      <c r="E23" s="61">
        <f>$C$38</f>
        <v>230.0187207652174</v>
      </c>
      <c r="F23" s="62">
        <f>+$C$41</f>
        <v>52.72355253759531</v>
      </c>
      <c r="G23" s="63">
        <f>$C$39</f>
        <v>177.2951682276221</v>
      </c>
      <c r="H23" s="64">
        <f>+$C$42</f>
        <v>407.3138889928395</v>
      </c>
      <c r="I23" s="2">
        <f t="shared" si="0"/>
        <v>19</v>
      </c>
    </row>
    <row r="24" spans="2:9" ht="11.25">
      <c r="B24" s="22">
        <v>2563</v>
      </c>
      <c r="C24" s="60">
        <v>113.7</v>
      </c>
      <c r="D24" s="55"/>
      <c r="E24" s="61">
        <f>$C$38</f>
        <v>230.0187207652174</v>
      </c>
      <c r="F24" s="62">
        <f>+$C$41</f>
        <v>52.72355253759531</v>
      </c>
      <c r="G24" s="63">
        <f>$C$39</f>
        <v>177.2951682276221</v>
      </c>
      <c r="H24" s="64">
        <f>+$C$42</f>
        <v>407.3138889928395</v>
      </c>
      <c r="I24" s="2">
        <f t="shared" si="0"/>
        <v>20</v>
      </c>
    </row>
    <row r="25" spans="2:9" ht="11.25">
      <c r="B25" s="22">
        <v>2564</v>
      </c>
      <c r="C25" s="60">
        <v>238.33906560000017</v>
      </c>
      <c r="D25" s="71"/>
      <c r="E25" s="61">
        <f>$C$38</f>
        <v>230.0187207652174</v>
      </c>
      <c r="F25" s="62">
        <f>+$C$41</f>
        <v>52.72355253759531</v>
      </c>
      <c r="G25" s="63">
        <f>$C$39</f>
        <v>177.2951682276221</v>
      </c>
      <c r="H25" s="64">
        <f>+$C$42</f>
        <v>407.3138889928395</v>
      </c>
      <c r="I25" s="2">
        <f t="shared" si="0"/>
        <v>21</v>
      </c>
    </row>
    <row r="26" spans="2:14" ht="11.25">
      <c r="B26" s="22">
        <v>2565</v>
      </c>
      <c r="C26" s="60">
        <v>477.65376000000015</v>
      </c>
      <c r="D26" s="55"/>
      <c r="E26" s="61">
        <f>$C$38</f>
        <v>230.0187207652174</v>
      </c>
      <c r="F26" s="62">
        <f>+$C$41</f>
        <v>52.72355253759531</v>
      </c>
      <c r="G26" s="63">
        <f>$C$39</f>
        <v>177.2951682276221</v>
      </c>
      <c r="H26" s="64">
        <f>+$C$42</f>
        <v>407.3138889928395</v>
      </c>
      <c r="I26" s="2">
        <f t="shared" si="0"/>
        <v>22</v>
      </c>
      <c r="K26" s="78" t="str">
        <f>'[1]std. - W.1C'!$K$29:$N$29</f>
        <v>ปี 2565 ปริมาณน้ำสะสม 1 เม.ย.66 - 31 พ.ค.67</v>
      </c>
      <c r="L26" s="78"/>
      <c r="M26" s="78"/>
      <c r="N26" s="78"/>
    </row>
    <row r="27" spans="2:9" ht="11.25">
      <c r="B27" s="22">
        <v>2566</v>
      </c>
      <c r="C27" s="60">
        <v>298.25712000000016</v>
      </c>
      <c r="D27" s="55"/>
      <c r="E27" s="61">
        <f>$C$38</f>
        <v>230.0187207652174</v>
      </c>
      <c r="F27" s="62">
        <f>+$C$41</f>
        <v>52.72355253759531</v>
      </c>
      <c r="G27" s="63">
        <f>$C$39</f>
        <v>177.2951682276221</v>
      </c>
      <c r="H27" s="64">
        <f>+$C$42</f>
        <v>407.3138889928395</v>
      </c>
      <c r="I27" s="2">
        <f t="shared" si="0"/>
        <v>23</v>
      </c>
    </row>
    <row r="28" spans="2:8" ht="11.25">
      <c r="B28" s="72">
        <v>2567</v>
      </c>
      <c r="C28" s="73">
        <v>0</v>
      </c>
      <c r="D28" s="74">
        <f>C28</f>
        <v>0</v>
      </c>
      <c r="E28" s="61"/>
      <c r="F28" s="62"/>
      <c r="G28" s="63"/>
      <c r="H28" s="64"/>
    </row>
    <row r="29" spans="2:8" ht="11.25">
      <c r="B29" s="22"/>
      <c r="C29" s="65"/>
      <c r="D29" s="55"/>
      <c r="E29" s="61"/>
      <c r="F29" s="62"/>
      <c r="G29" s="63"/>
      <c r="H29" s="64"/>
    </row>
    <row r="30" spans="2:13" ht="11.25">
      <c r="B30" s="22"/>
      <c r="C30" s="65"/>
      <c r="D30" s="55"/>
      <c r="E30" s="66"/>
      <c r="F30" s="67"/>
      <c r="G30" s="68"/>
      <c r="H30" s="69"/>
      <c r="J30" s="24"/>
      <c r="K30" s="25"/>
      <c r="L30" s="24"/>
      <c r="M30" s="26"/>
    </row>
    <row r="31" spans="2:13" ht="11.25">
      <c r="B31" s="22"/>
      <c r="C31" s="70"/>
      <c r="D31" s="55"/>
      <c r="E31" s="66"/>
      <c r="F31" s="67"/>
      <c r="G31" s="68"/>
      <c r="H31" s="69"/>
      <c r="J31" s="24"/>
      <c r="K31" s="25"/>
      <c r="L31" s="24"/>
      <c r="M31" s="26"/>
    </row>
    <row r="32" spans="2:13" ht="11.25">
      <c r="B32" s="22"/>
      <c r="C32" s="65"/>
      <c r="D32" s="55"/>
      <c r="E32" s="66"/>
      <c r="F32" s="67"/>
      <c r="G32" s="68"/>
      <c r="H32" s="69"/>
      <c r="J32" s="24"/>
      <c r="K32" s="25"/>
      <c r="L32" s="24"/>
      <c r="M32" s="26"/>
    </row>
    <row r="33" spans="2:13" ht="11.25">
      <c r="B33" s="22"/>
      <c r="C33" s="65"/>
      <c r="D33" s="55"/>
      <c r="E33" s="66"/>
      <c r="F33" s="67"/>
      <c r="G33" s="68"/>
      <c r="H33" s="69"/>
      <c r="J33" s="24"/>
      <c r="K33" s="25"/>
      <c r="L33" s="24"/>
      <c r="M33" s="26"/>
    </row>
    <row r="34" spans="2:13" ht="11.25">
      <c r="B34" s="22"/>
      <c r="C34" s="65"/>
      <c r="D34" s="55"/>
      <c r="E34" s="66"/>
      <c r="F34" s="67"/>
      <c r="G34" s="68"/>
      <c r="H34" s="69"/>
      <c r="J34" s="24"/>
      <c r="K34" s="25"/>
      <c r="L34" s="24"/>
      <c r="M34" s="26"/>
    </row>
    <row r="35" spans="2:13" ht="11.25">
      <c r="B35" s="27"/>
      <c r="C35" s="28"/>
      <c r="D35" s="21"/>
      <c r="E35" s="29"/>
      <c r="F35" s="29"/>
      <c r="G35" s="29"/>
      <c r="H35" s="29"/>
      <c r="J35" s="24"/>
      <c r="K35" s="25"/>
      <c r="L35" s="24"/>
      <c r="M35" s="26"/>
    </row>
    <row r="36" spans="2:13" ht="11.25">
      <c r="B36" s="27"/>
      <c r="C36" s="28"/>
      <c r="D36" s="21"/>
      <c r="E36" s="29"/>
      <c r="F36" s="29"/>
      <c r="G36" s="29"/>
      <c r="H36" s="29"/>
      <c r="J36" s="24"/>
      <c r="K36" s="25"/>
      <c r="L36" s="24"/>
      <c r="M36" s="26"/>
    </row>
    <row r="37" spans="1:17" ht="16.5" customHeight="1">
      <c r="A37" s="23"/>
      <c r="B37" s="30"/>
      <c r="C37" s="31"/>
      <c r="D37" s="23"/>
      <c r="E37" s="23"/>
      <c r="F37" s="23"/>
      <c r="G37" s="23"/>
      <c r="H37" s="23"/>
      <c r="I37" s="23"/>
      <c r="J37" s="23"/>
      <c r="K37" s="23"/>
      <c r="Q37" s="28"/>
    </row>
    <row r="38" spans="1:11" ht="15.75" customHeight="1">
      <c r="A38" s="23"/>
      <c r="B38" s="32" t="s">
        <v>8</v>
      </c>
      <c r="C38" s="51">
        <f>AVERAGE(C5:C27)</f>
        <v>230.0187207652174</v>
      </c>
      <c r="D38" s="33"/>
      <c r="E38" s="30"/>
      <c r="F38" s="30"/>
      <c r="G38" s="23"/>
      <c r="H38" s="34" t="s">
        <v>8</v>
      </c>
      <c r="I38" s="35" t="s">
        <v>20</v>
      </c>
      <c r="J38" s="36"/>
      <c r="K38" s="37"/>
    </row>
    <row r="39" spans="1:11" ht="15.75" customHeight="1">
      <c r="A39" s="23"/>
      <c r="B39" s="38" t="s">
        <v>10</v>
      </c>
      <c r="C39" s="52">
        <f>STDEV(C5:C27)</f>
        <v>177.2951682276221</v>
      </c>
      <c r="D39" s="33"/>
      <c r="E39" s="30"/>
      <c r="F39" s="30"/>
      <c r="G39" s="23"/>
      <c r="H39" s="40" t="s">
        <v>10</v>
      </c>
      <c r="I39" s="41" t="s">
        <v>12</v>
      </c>
      <c r="J39" s="42"/>
      <c r="K39" s="43"/>
    </row>
    <row r="40" spans="1:15" ht="15.75" customHeight="1">
      <c r="A40" s="30"/>
      <c r="B40" s="38" t="s">
        <v>13</v>
      </c>
      <c r="C40" s="39">
        <f>C39/C38</f>
        <v>0.7707858196837343</v>
      </c>
      <c r="D40" s="33"/>
      <c r="E40" s="44">
        <f>C40*100</f>
        <v>77.07858196837343</v>
      </c>
      <c r="F40" s="30" t="s">
        <v>2</v>
      </c>
      <c r="G40" s="23"/>
      <c r="H40" s="40" t="s">
        <v>13</v>
      </c>
      <c r="I40" s="41" t="s">
        <v>14</v>
      </c>
      <c r="J40" s="42"/>
      <c r="K40" s="43"/>
      <c r="M40" s="50" t="s">
        <v>19</v>
      </c>
      <c r="N40" s="2">
        <f>C45-C46-C47</f>
        <v>21</v>
      </c>
      <c r="O40" s="2" t="s">
        <v>0</v>
      </c>
    </row>
    <row r="41" spans="1:15" ht="15.75" customHeight="1">
      <c r="A41" s="30"/>
      <c r="B41" s="38" t="s">
        <v>9</v>
      </c>
      <c r="C41" s="52">
        <f>C38-C39</f>
        <v>52.72355253759531</v>
      </c>
      <c r="D41" s="33"/>
      <c r="E41" s="30"/>
      <c r="F41" s="30"/>
      <c r="G41" s="23"/>
      <c r="H41" s="40" t="s">
        <v>9</v>
      </c>
      <c r="I41" s="41" t="s">
        <v>15</v>
      </c>
      <c r="J41" s="42"/>
      <c r="K41" s="43"/>
      <c r="M41" s="50" t="s">
        <v>18</v>
      </c>
      <c r="N41" s="2">
        <f>C46</f>
        <v>2</v>
      </c>
      <c r="O41" s="2" t="s">
        <v>0</v>
      </c>
    </row>
    <row r="42" spans="1:15" ht="15.75" customHeight="1">
      <c r="A42" s="30"/>
      <c r="B42" s="45" t="s">
        <v>11</v>
      </c>
      <c r="C42" s="53">
        <f>C38+C39</f>
        <v>407.3138889928395</v>
      </c>
      <c r="D42" s="33"/>
      <c r="E42" s="30"/>
      <c r="F42" s="30"/>
      <c r="G42" s="23"/>
      <c r="H42" s="46" t="s">
        <v>11</v>
      </c>
      <c r="I42" s="47" t="s">
        <v>16</v>
      </c>
      <c r="J42" s="48"/>
      <c r="K42" s="49"/>
      <c r="M42" s="50" t="s">
        <v>17</v>
      </c>
      <c r="N42" s="2">
        <f>C47</f>
        <v>0</v>
      </c>
      <c r="O42" s="2" t="s">
        <v>0</v>
      </c>
    </row>
    <row r="43" spans="1:6" ht="17.25" customHeight="1">
      <c r="A43" s="27"/>
      <c r="C43" s="27"/>
      <c r="D43" s="27"/>
      <c r="E43" s="27"/>
      <c r="F43" s="27"/>
    </row>
    <row r="44" spans="1:3" ht="11.25">
      <c r="A44" s="27"/>
      <c r="C44" s="27"/>
    </row>
    <row r="45" spans="1:3" ht="11.25">
      <c r="A45" s="27"/>
      <c r="C45" s="2">
        <f>MAX(I5:I34)</f>
        <v>23</v>
      </c>
    </row>
    <row r="46" ht="11.25">
      <c r="C46" s="2">
        <f>COUNTIF(C5:C25,"&gt;394")</f>
        <v>2</v>
      </c>
    </row>
    <row r="47" ht="11.25">
      <c r="C47" s="2">
        <f>COUNTIF(C5:C25,"&lt;33")</f>
        <v>0</v>
      </c>
    </row>
  </sheetData>
  <sheetProtection/>
  <mergeCells count="2">
    <mergeCell ref="B2:B4"/>
    <mergeCell ref="K26:N26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2024-05-23T04:14:44Z</dcterms:modified>
  <cp:category/>
  <cp:version/>
  <cp:contentType/>
  <cp:contentStatus/>
</cp:coreProperties>
</file>