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2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<sst xmlns="http://schemas.openxmlformats.org/spreadsheetml/2006/main" count="38" uniqueCount="23">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</sst>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217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0575"/>
          <c:w val="0.86225"/>
          <c:h val="0.63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00CC"/>
                </a:gs>
                <a:gs pos="100000">
                  <a:srgbClr val="00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gradFill rotWithShape="1">
                <a:gsLst>
                  <a:gs pos="0">
                    <a:srgbClr val="0000CC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CC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CC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0000CC"/>
                  </a:gs>
                  <a:gs pos="100000">
                    <a:srgbClr val="0066FF"/>
                  </a:gs>
                </a:gsLst>
                <a:lin ang="5400000" scaled="1"/>
              </a:gradFill>
              <a:ln w="127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00CC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0000CC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0000CC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solidFill>
                <a:srgbClr val="0000CC"/>
              </a:soli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00CC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2"/>
            <c:invertIfNegative val="0"/>
            <c:spPr>
              <a:solidFill>
                <a:srgbClr val="0000CC"/>
              </a:soli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00CC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00CC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CC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CC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CC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P.20'!$B$5:$B$50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P.20'!$C$5:$C$50</c:f>
              <c:numCache>
                <c:ptCount val="45"/>
                <c:pt idx="0">
                  <c:v>297.24</c:v>
                </c:pt>
                <c:pt idx="1">
                  <c:v>341.29</c:v>
                </c:pt>
                <c:pt idx="2">
                  <c:v>500.12</c:v>
                </c:pt>
                <c:pt idx="3">
                  <c:v>300.61</c:v>
                </c:pt>
                <c:pt idx="4">
                  <c:v>383.37</c:v>
                </c:pt>
                <c:pt idx="5">
                  <c:v>455.36</c:v>
                </c:pt>
                <c:pt idx="6">
                  <c:v>426.01</c:v>
                </c:pt>
                <c:pt idx="7">
                  <c:v>402.63</c:v>
                </c:pt>
                <c:pt idx="8">
                  <c:v>451.22</c:v>
                </c:pt>
                <c:pt idx="9">
                  <c:v>461.72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</c:v>
                </c:pt>
                <c:pt idx="14">
                  <c:v>214.25</c:v>
                </c:pt>
                <c:pt idx="15">
                  <c:v>652.98</c:v>
                </c:pt>
                <c:pt idx="16">
                  <c:v>621.05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</c:v>
                </c:pt>
                <c:pt idx="23">
                  <c:v>425.6170000000001</c:v>
                </c:pt>
                <c:pt idx="24">
                  <c:v>307.91</c:v>
                </c:pt>
                <c:pt idx="25">
                  <c:v>588.039</c:v>
                </c:pt>
                <c:pt idx="26">
                  <c:v>579.9133439999999</c:v>
                </c:pt>
                <c:pt idx="27">
                  <c:v>876.352608</c:v>
                </c:pt>
                <c:pt idx="28">
                  <c:v>321.275808</c:v>
                </c:pt>
                <c:pt idx="29">
                  <c:v>516.8</c:v>
                </c:pt>
                <c:pt idx="30">
                  <c:v>258.19</c:v>
                </c:pt>
                <c:pt idx="31">
                  <c:v>483.505632</c:v>
                </c:pt>
                <c:pt idx="32">
                  <c:v>730.3331520000002</c:v>
                </c:pt>
                <c:pt idx="33">
                  <c:v>243.82080000000002</c:v>
                </c:pt>
                <c:pt idx="34">
                  <c:v>352.39017599999994</c:v>
                </c:pt>
                <c:pt idx="35">
                  <c:v>329.6</c:v>
                </c:pt>
                <c:pt idx="36">
                  <c:v>123.54163199999996</c:v>
                </c:pt>
                <c:pt idx="37">
                  <c:v>214.39296000000002</c:v>
                </c:pt>
                <c:pt idx="38">
                  <c:v>235.9</c:v>
                </c:pt>
                <c:pt idx="39">
                  <c:v>177</c:v>
                </c:pt>
                <c:pt idx="40">
                  <c:v>65.5</c:v>
                </c:pt>
                <c:pt idx="41">
                  <c:v>98.7</c:v>
                </c:pt>
                <c:pt idx="42">
                  <c:v>83.66803200000001</c:v>
                </c:pt>
                <c:pt idx="43">
                  <c:v>298.7824320000001</c:v>
                </c:pt>
                <c:pt idx="44">
                  <c:v>161.37705600000007</c:v>
                </c:pt>
              </c:numCache>
            </c:numRef>
          </c:val>
        </c:ser>
        <c:axId val="17900990"/>
        <c:axId val="26891183"/>
      </c:barChart>
      <c:lineChart>
        <c:grouping val="standard"/>
        <c:varyColors val="0"/>
        <c:ser>
          <c:idx val="1"/>
          <c:order val="1"/>
          <c:tx>
            <c:v>ค่าเฉลี่ย (2522 - 2566 )อยู่ระหว่างค่า+- SD 31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P.20'!$B$5:$B$49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P.20'!$E$5:$E$49</c:f>
              <c:numCache>
                <c:ptCount val="45"/>
                <c:pt idx="0">
                  <c:v>353.20536960000004</c:v>
                </c:pt>
                <c:pt idx="1">
                  <c:v>353.20536960000004</c:v>
                </c:pt>
                <c:pt idx="2">
                  <c:v>353.20536960000004</c:v>
                </c:pt>
                <c:pt idx="3">
                  <c:v>353.20536960000004</c:v>
                </c:pt>
                <c:pt idx="4">
                  <c:v>353.20536960000004</c:v>
                </c:pt>
                <c:pt idx="5">
                  <c:v>353.20536960000004</c:v>
                </c:pt>
                <c:pt idx="6">
                  <c:v>353.20536960000004</c:v>
                </c:pt>
                <c:pt idx="7">
                  <c:v>353.20536960000004</c:v>
                </c:pt>
                <c:pt idx="8">
                  <c:v>353.20536960000004</c:v>
                </c:pt>
                <c:pt idx="9">
                  <c:v>353.20536960000004</c:v>
                </c:pt>
                <c:pt idx="10">
                  <c:v>353.20536960000004</c:v>
                </c:pt>
                <c:pt idx="11">
                  <c:v>353.20536960000004</c:v>
                </c:pt>
                <c:pt idx="12">
                  <c:v>353.20536960000004</c:v>
                </c:pt>
                <c:pt idx="13">
                  <c:v>353.20536960000004</c:v>
                </c:pt>
                <c:pt idx="14">
                  <c:v>353.20536960000004</c:v>
                </c:pt>
                <c:pt idx="15">
                  <c:v>353.20536960000004</c:v>
                </c:pt>
                <c:pt idx="16">
                  <c:v>353.20536960000004</c:v>
                </c:pt>
                <c:pt idx="17">
                  <c:v>353.20536960000004</c:v>
                </c:pt>
                <c:pt idx="18">
                  <c:v>353.20536960000004</c:v>
                </c:pt>
                <c:pt idx="19">
                  <c:v>353.20536960000004</c:v>
                </c:pt>
                <c:pt idx="20">
                  <c:v>353.20536960000004</c:v>
                </c:pt>
                <c:pt idx="21">
                  <c:v>353.20536960000004</c:v>
                </c:pt>
                <c:pt idx="22">
                  <c:v>353.20536960000004</c:v>
                </c:pt>
                <c:pt idx="23">
                  <c:v>353.20536960000004</c:v>
                </c:pt>
                <c:pt idx="24">
                  <c:v>353.20536960000004</c:v>
                </c:pt>
                <c:pt idx="25">
                  <c:v>353.20536960000004</c:v>
                </c:pt>
                <c:pt idx="26">
                  <c:v>353.20536960000004</c:v>
                </c:pt>
                <c:pt idx="27">
                  <c:v>353.20536960000004</c:v>
                </c:pt>
                <c:pt idx="28">
                  <c:v>353.20536960000004</c:v>
                </c:pt>
                <c:pt idx="29">
                  <c:v>353.20536960000004</c:v>
                </c:pt>
                <c:pt idx="30">
                  <c:v>353.20536960000004</c:v>
                </c:pt>
                <c:pt idx="31">
                  <c:v>353.20536960000004</c:v>
                </c:pt>
                <c:pt idx="32">
                  <c:v>353.20536960000004</c:v>
                </c:pt>
                <c:pt idx="33">
                  <c:v>353.20536960000004</c:v>
                </c:pt>
                <c:pt idx="34">
                  <c:v>353.20536960000004</c:v>
                </c:pt>
                <c:pt idx="35">
                  <c:v>353.20536960000004</c:v>
                </c:pt>
                <c:pt idx="36">
                  <c:v>353.20536960000004</c:v>
                </c:pt>
                <c:pt idx="37">
                  <c:v>353.20536960000004</c:v>
                </c:pt>
                <c:pt idx="38">
                  <c:v>353.20536960000004</c:v>
                </c:pt>
                <c:pt idx="39">
                  <c:v>353.20536960000004</c:v>
                </c:pt>
                <c:pt idx="40">
                  <c:v>353.20536960000004</c:v>
                </c:pt>
                <c:pt idx="41">
                  <c:v>353.20536960000004</c:v>
                </c:pt>
                <c:pt idx="42">
                  <c:v>353.20536960000004</c:v>
                </c:pt>
                <c:pt idx="43">
                  <c:v>353.20536960000004</c:v>
                </c:pt>
                <c:pt idx="44">
                  <c:v>353.20536960000004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P.20'!$B$5:$B$49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P.20'!$H$5:$H$49</c:f>
              <c:numCache>
                <c:ptCount val="45"/>
                <c:pt idx="0">
                  <c:v>527.0035855483164</c:v>
                </c:pt>
                <c:pt idx="1">
                  <c:v>527.0035855483164</c:v>
                </c:pt>
                <c:pt idx="2">
                  <c:v>527.0035855483164</c:v>
                </c:pt>
                <c:pt idx="3">
                  <c:v>527.0035855483164</c:v>
                </c:pt>
                <c:pt idx="4">
                  <c:v>527.0035855483164</c:v>
                </c:pt>
                <c:pt idx="5">
                  <c:v>527.0035855483164</c:v>
                </c:pt>
                <c:pt idx="6">
                  <c:v>527.0035855483164</c:v>
                </c:pt>
                <c:pt idx="7">
                  <c:v>527.0035855483164</c:v>
                </c:pt>
                <c:pt idx="8">
                  <c:v>527.0035855483164</c:v>
                </c:pt>
                <c:pt idx="9">
                  <c:v>527.0035855483164</c:v>
                </c:pt>
                <c:pt idx="10">
                  <c:v>527.0035855483164</c:v>
                </c:pt>
                <c:pt idx="11">
                  <c:v>527.0035855483164</c:v>
                </c:pt>
                <c:pt idx="12">
                  <c:v>527.0035855483164</c:v>
                </c:pt>
                <c:pt idx="13">
                  <c:v>527.0035855483164</c:v>
                </c:pt>
                <c:pt idx="14">
                  <c:v>527.0035855483164</c:v>
                </c:pt>
                <c:pt idx="15">
                  <c:v>527.0035855483164</c:v>
                </c:pt>
                <c:pt idx="16">
                  <c:v>527.0035855483164</c:v>
                </c:pt>
                <c:pt idx="17">
                  <c:v>527.0035855483164</c:v>
                </c:pt>
                <c:pt idx="18">
                  <c:v>527.0035855483164</c:v>
                </c:pt>
                <c:pt idx="19">
                  <c:v>527.0035855483164</c:v>
                </c:pt>
                <c:pt idx="20">
                  <c:v>527.0035855483164</c:v>
                </c:pt>
                <c:pt idx="21">
                  <c:v>527.0035855483164</c:v>
                </c:pt>
                <c:pt idx="22">
                  <c:v>527.0035855483164</c:v>
                </c:pt>
                <c:pt idx="23">
                  <c:v>527.0035855483164</c:v>
                </c:pt>
                <c:pt idx="24">
                  <c:v>527.0035855483164</c:v>
                </c:pt>
                <c:pt idx="25">
                  <c:v>527.0035855483164</c:v>
                </c:pt>
                <c:pt idx="26">
                  <c:v>527.0035855483164</c:v>
                </c:pt>
                <c:pt idx="27">
                  <c:v>527.0035855483164</c:v>
                </c:pt>
                <c:pt idx="28">
                  <c:v>527.0035855483164</c:v>
                </c:pt>
                <c:pt idx="29">
                  <c:v>527.0035855483164</c:v>
                </c:pt>
                <c:pt idx="30">
                  <c:v>527.0035855483164</c:v>
                </c:pt>
                <c:pt idx="31">
                  <c:v>527.0035855483164</c:v>
                </c:pt>
                <c:pt idx="32">
                  <c:v>527.0035855483164</c:v>
                </c:pt>
                <c:pt idx="33">
                  <c:v>527.0035855483164</c:v>
                </c:pt>
                <c:pt idx="34">
                  <c:v>527.0035855483164</c:v>
                </c:pt>
                <c:pt idx="35">
                  <c:v>527.0035855483164</c:v>
                </c:pt>
                <c:pt idx="36">
                  <c:v>527.0035855483164</c:v>
                </c:pt>
                <c:pt idx="37">
                  <c:v>527.0035855483164</c:v>
                </c:pt>
                <c:pt idx="38">
                  <c:v>527.0035855483164</c:v>
                </c:pt>
                <c:pt idx="39">
                  <c:v>527.0035855483164</c:v>
                </c:pt>
                <c:pt idx="40">
                  <c:v>527.0035855483164</c:v>
                </c:pt>
                <c:pt idx="41">
                  <c:v>527.0035855483164</c:v>
                </c:pt>
                <c:pt idx="42">
                  <c:v>527.0035855483164</c:v>
                </c:pt>
                <c:pt idx="43">
                  <c:v>527.0035855483164</c:v>
                </c:pt>
                <c:pt idx="44">
                  <c:v>527.0035855483164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P.20'!$B$5:$B$49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P.20'!$F$5:$F$49</c:f>
              <c:numCache>
                <c:ptCount val="45"/>
                <c:pt idx="0">
                  <c:v>179.40715365168364</c:v>
                </c:pt>
                <c:pt idx="1">
                  <c:v>179.40715365168364</c:v>
                </c:pt>
                <c:pt idx="2">
                  <c:v>179.40715365168364</c:v>
                </c:pt>
                <c:pt idx="3">
                  <c:v>179.40715365168364</c:v>
                </c:pt>
                <c:pt idx="4">
                  <c:v>179.40715365168364</c:v>
                </c:pt>
                <c:pt idx="5">
                  <c:v>179.40715365168364</c:v>
                </c:pt>
                <c:pt idx="6">
                  <c:v>179.40715365168364</c:v>
                </c:pt>
                <c:pt idx="7">
                  <c:v>179.40715365168364</c:v>
                </c:pt>
                <c:pt idx="8">
                  <c:v>179.40715365168364</c:v>
                </c:pt>
                <c:pt idx="9">
                  <c:v>179.40715365168364</c:v>
                </c:pt>
                <c:pt idx="10">
                  <c:v>179.40715365168364</c:v>
                </c:pt>
                <c:pt idx="11">
                  <c:v>179.40715365168364</c:v>
                </c:pt>
                <c:pt idx="12">
                  <c:v>179.40715365168364</c:v>
                </c:pt>
                <c:pt idx="13">
                  <c:v>179.40715365168364</c:v>
                </c:pt>
                <c:pt idx="14">
                  <c:v>179.40715365168364</c:v>
                </c:pt>
                <c:pt idx="15">
                  <c:v>179.40715365168364</c:v>
                </c:pt>
                <c:pt idx="16">
                  <c:v>179.40715365168364</c:v>
                </c:pt>
                <c:pt idx="17">
                  <c:v>179.40715365168364</c:v>
                </c:pt>
                <c:pt idx="18">
                  <c:v>179.40715365168364</c:v>
                </c:pt>
                <c:pt idx="19">
                  <c:v>179.40715365168364</c:v>
                </c:pt>
                <c:pt idx="20">
                  <c:v>179.40715365168364</c:v>
                </c:pt>
                <c:pt idx="21">
                  <c:v>179.40715365168364</c:v>
                </c:pt>
                <c:pt idx="22">
                  <c:v>179.40715365168364</c:v>
                </c:pt>
                <c:pt idx="23">
                  <c:v>179.40715365168364</c:v>
                </c:pt>
                <c:pt idx="24">
                  <c:v>179.40715365168364</c:v>
                </c:pt>
                <c:pt idx="25">
                  <c:v>179.40715365168364</c:v>
                </c:pt>
                <c:pt idx="26">
                  <c:v>179.40715365168364</c:v>
                </c:pt>
                <c:pt idx="27">
                  <c:v>179.40715365168364</c:v>
                </c:pt>
                <c:pt idx="28">
                  <c:v>179.40715365168364</c:v>
                </c:pt>
                <c:pt idx="29">
                  <c:v>179.40715365168364</c:v>
                </c:pt>
                <c:pt idx="30">
                  <c:v>179.40715365168364</c:v>
                </c:pt>
                <c:pt idx="31">
                  <c:v>179.40715365168364</c:v>
                </c:pt>
                <c:pt idx="32">
                  <c:v>179.40715365168364</c:v>
                </c:pt>
                <c:pt idx="33">
                  <c:v>179.40715365168364</c:v>
                </c:pt>
                <c:pt idx="34">
                  <c:v>179.40715365168364</c:v>
                </c:pt>
                <c:pt idx="35">
                  <c:v>179.40715365168364</c:v>
                </c:pt>
                <c:pt idx="36">
                  <c:v>179.40715365168364</c:v>
                </c:pt>
                <c:pt idx="37">
                  <c:v>179.40715365168364</c:v>
                </c:pt>
                <c:pt idx="38">
                  <c:v>179.40715365168364</c:v>
                </c:pt>
                <c:pt idx="39">
                  <c:v>179.40715365168364</c:v>
                </c:pt>
                <c:pt idx="40">
                  <c:v>179.40715365168364</c:v>
                </c:pt>
                <c:pt idx="41">
                  <c:v>179.40715365168364</c:v>
                </c:pt>
                <c:pt idx="42">
                  <c:v>179.40715365168364</c:v>
                </c:pt>
                <c:pt idx="43">
                  <c:v>179.40715365168364</c:v>
                </c:pt>
                <c:pt idx="44">
                  <c:v>179.40715365168364</c:v>
                </c:pt>
              </c:numCache>
            </c:numRef>
          </c:val>
          <c:smooth val="0"/>
        </c:ser>
        <c:axId val="17900990"/>
        <c:axId val="26891183"/>
      </c:lineChart>
      <c:catAx>
        <c:axId val="1790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891183"/>
        <c:crossesAt val="0"/>
        <c:auto val="1"/>
        <c:lblOffset val="100"/>
        <c:tickLblSkip val="1"/>
        <c:noMultiLvlLbl val="0"/>
      </c:catAx>
      <c:valAx>
        <c:axId val="2689118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900990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875"/>
          <c:y val="0.866"/>
          <c:w val="0.9412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58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5"/>
          <c:y val="0.198"/>
          <c:w val="0.8665"/>
          <c:h val="0.709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9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</c:spPr>
            </c:trendlineLbl>
          </c:trendline>
          <c:cat>
            <c:numRef>
              <c:f>'std. - P.20'!$B$5:$B$50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P.20'!$C$5:$C$50</c:f>
              <c:numCache>
                <c:ptCount val="45"/>
                <c:pt idx="0">
                  <c:v>297.24</c:v>
                </c:pt>
                <c:pt idx="1">
                  <c:v>341.29</c:v>
                </c:pt>
                <c:pt idx="2">
                  <c:v>500.12</c:v>
                </c:pt>
                <c:pt idx="3">
                  <c:v>300.61</c:v>
                </c:pt>
                <c:pt idx="4">
                  <c:v>383.37</c:v>
                </c:pt>
                <c:pt idx="5">
                  <c:v>455.36</c:v>
                </c:pt>
                <c:pt idx="6">
                  <c:v>426.01</c:v>
                </c:pt>
                <c:pt idx="7">
                  <c:v>402.63</c:v>
                </c:pt>
                <c:pt idx="8">
                  <c:v>451.22</c:v>
                </c:pt>
                <c:pt idx="9">
                  <c:v>461.72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</c:v>
                </c:pt>
                <c:pt idx="14">
                  <c:v>214.25</c:v>
                </c:pt>
                <c:pt idx="15">
                  <c:v>652.98</c:v>
                </c:pt>
                <c:pt idx="16">
                  <c:v>621.05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</c:v>
                </c:pt>
                <c:pt idx="23">
                  <c:v>425.6170000000001</c:v>
                </c:pt>
                <c:pt idx="24">
                  <c:v>307.91</c:v>
                </c:pt>
                <c:pt idx="25">
                  <c:v>588.039</c:v>
                </c:pt>
                <c:pt idx="26">
                  <c:v>579.9133439999999</c:v>
                </c:pt>
                <c:pt idx="27">
                  <c:v>876.352608</c:v>
                </c:pt>
                <c:pt idx="28">
                  <c:v>321.275808</c:v>
                </c:pt>
                <c:pt idx="29">
                  <c:v>516.8</c:v>
                </c:pt>
                <c:pt idx="30">
                  <c:v>258.19</c:v>
                </c:pt>
                <c:pt idx="31">
                  <c:v>483.505632</c:v>
                </c:pt>
                <c:pt idx="32">
                  <c:v>730.3331520000002</c:v>
                </c:pt>
                <c:pt idx="33">
                  <c:v>243.82080000000002</c:v>
                </c:pt>
                <c:pt idx="34">
                  <c:v>352.39017599999994</c:v>
                </c:pt>
                <c:pt idx="35">
                  <c:v>329.6</c:v>
                </c:pt>
                <c:pt idx="36">
                  <c:v>123.54163199999996</c:v>
                </c:pt>
                <c:pt idx="37">
                  <c:v>214.39296000000002</c:v>
                </c:pt>
                <c:pt idx="38">
                  <c:v>235.9</c:v>
                </c:pt>
                <c:pt idx="39">
                  <c:v>177</c:v>
                </c:pt>
                <c:pt idx="40">
                  <c:v>65.5</c:v>
                </c:pt>
                <c:pt idx="41">
                  <c:v>98.7</c:v>
                </c:pt>
                <c:pt idx="42">
                  <c:v>83.66803200000001</c:v>
                </c:pt>
                <c:pt idx="43">
                  <c:v>298.7824320000001</c:v>
                </c:pt>
                <c:pt idx="44">
                  <c:v>161.37705600000007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(2522 - 2566 ) 42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P.20'!$B$5:$B$50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P.20'!$E$5:$E$49</c:f>
              <c:numCache>
                <c:ptCount val="45"/>
                <c:pt idx="0">
                  <c:v>353.20536960000004</c:v>
                </c:pt>
                <c:pt idx="1">
                  <c:v>353.20536960000004</c:v>
                </c:pt>
                <c:pt idx="2">
                  <c:v>353.20536960000004</c:v>
                </c:pt>
                <c:pt idx="3">
                  <c:v>353.20536960000004</c:v>
                </c:pt>
                <c:pt idx="4">
                  <c:v>353.20536960000004</c:v>
                </c:pt>
                <c:pt idx="5">
                  <c:v>353.20536960000004</c:v>
                </c:pt>
                <c:pt idx="6">
                  <c:v>353.20536960000004</c:v>
                </c:pt>
                <c:pt idx="7">
                  <c:v>353.20536960000004</c:v>
                </c:pt>
                <c:pt idx="8">
                  <c:v>353.20536960000004</c:v>
                </c:pt>
                <c:pt idx="9">
                  <c:v>353.20536960000004</c:v>
                </c:pt>
                <c:pt idx="10">
                  <c:v>353.20536960000004</c:v>
                </c:pt>
                <c:pt idx="11">
                  <c:v>353.20536960000004</c:v>
                </c:pt>
                <c:pt idx="12">
                  <c:v>353.20536960000004</c:v>
                </c:pt>
                <c:pt idx="13">
                  <c:v>353.20536960000004</c:v>
                </c:pt>
                <c:pt idx="14">
                  <c:v>353.20536960000004</c:v>
                </c:pt>
                <c:pt idx="15">
                  <c:v>353.20536960000004</c:v>
                </c:pt>
                <c:pt idx="16">
                  <c:v>353.20536960000004</c:v>
                </c:pt>
                <c:pt idx="17">
                  <c:v>353.20536960000004</c:v>
                </c:pt>
                <c:pt idx="18">
                  <c:v>353.20536960000004</c:v>
                </c:pt>
                <c:pt idx="19">
                  <c:v>353.20536960000004</c:v>
                </c:pt>
                <c:pt idx="20">
                  <c:v>353.20536960000004</c:v>
                </c:pt>
                <c:pt idx="21">
                  <c:v>353.20536960000004</c:v>
                </c:pt>
                <c:pt idx="22">
                  <c:v>353.20536960000004</c:v>
                </c:pt>
                <c:pt idx="23">
                  <c:v>353.20536960000004</c:v>
                </c:pt>
                <c:pt idx="24">
                  <c:v>353.20536960000004</c:v>
                </c:pt>
                <c:pt idx="25">
                  <c:v>353.20536960000004</c:v>
                </c:pt>
                <c:pt idx="26">
                  <c:v>353.20536960000004</c:v>
                </c:pt>
                <c:pt idx="27">
                  <c:v>353.20536960000004</c:v>
                </c:pt>
                <c:pt idx="28">
                  <c:v>353.20536960000004</c:v>
                </c:pt>
                <c:pt idx="29">
                  <c:v>353.20536960000004</c:v>
                </c:pt>
                <c:pt idx="30">
                  <c:v>353.20536960000004</c:v>
                </c:pt>
                <c:pt idx="31">
                  <c:v>353.20536960000004</c:v>
                </c:pt>
                <c:pt idx="32">
                  <c:v>353.20536960000004</c:v>
                </c:pt>
                <c:pt idx="33">
                  <c:v>353.20536960000004</c:v>
                </c:pt>
                <c:pt idx="34">
                  <c:v>353.20536960000004</c:v>
                </c:pt>
                <c:pt idx="35">
                  <c:v>353.20536960000004</c:v>
                </c:pt>
                <c:pt idx="36">
                  <c:v>353.20536960000004</c:v>
                </c:pt>
                <c:pt idx="37">
                  <c:v>353.20536960000004</c:v>
                </c:pt>
                <c:pt idx="38">
                  <c:v>353.20536960000004</c:v>
                </c:pt>
                <c:pt idx="39">
                  <c:v>353.20536960000004</c:v>
                </c:pt>
                <c:pt idx="40">
                  <c:v>353.20536960000004</c:v>
                </c:pt>
                <c:pt idx="41">
                  <c:v>353.20536960000004</c:v>
                </c:pt>
                <c:pt idx="42">
                  <c:v>353.20536960000004</c:v>
                </c:pt>
                <c:pt idx="43">
                  <c:v>353.20536960000004</c:v>
                </c:pt>
                <c:pt idx="44">
                  <c:v>353.20536960000004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P.20'!$B$5:$B$50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P.20'!$D$5:$D$50</c:f>
              <c:numCache>
                <c:ptCount val="45"/>
                <c:pt idx="44">
                  <c:v>161.37705600000007</c:v>
                </c:pt>
              </c:numCache>
            </c:numRef>
          </c:val>
          <c:smooth val="0"/>
        </c:ser>
        <c:marker val="1"/>
        <c:axId val="40694056"/>
        <c:axId val="30702185"/>
      </c:lineChart>
      <c:catAx>
        <c:axId val="40694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702185"/>
        <c:crossesAt val="0"/>
        <c:auto val="1"/>
        <c:lblOffset val="100"/>
        <c:tickLblSkip val="1"/>
        <c:noMultiLvlLbl val="0"/>
      </c:catAx>
      <c:valAx>
        <c:axId val="3070218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694056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75"/>
          <c:y val="0.919"/>
          <c:w val="0.99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0.4235</cdr:x>
      <cdr:y>0.554</cdr:y>
    </cdr:from>
    <cdr:to>
      <cdr:x>0.558</cdr:x>
      <cdr:y>0.593</cdr:y>
    </cdr:to>
    <cdr:sp>
      <cdr:nvSpPr>
        <cdr:cNvPr id="1" name="TextBox 1"/>
        <cdr:cNvSpPr txBox="1">
          <a:spLocks noChangeArrowheads="1"/>
        </cdr:cNvSpPr>
      </cdr:nvSpPr>
      <cdr:spPr>
        <a:xfrm>
          <a:off x="3971925" y="3409950"/>
          <a:ext cx="1266825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0.45675</cdr:x>
      <cdr:y>0.45725</cdr:y>
    </cdr:from>
    <cdr:to>
      <cdr:x>0.597</cdr:x>
      <cdr:y>0.4975</cdr:y>
    </cdr:to>
    <cdr:sp>
      <cdr:nvSpPr>
        <cdr:cNvPr id="2" name="TextBox 1"/>
        <cdr:cNvSpPr txBox="1">
          <a:spLocks noChangeArrowheads="1"/>
        </cdr:cNvSpPr>
      </cdr:nvSpPr>
      <cdr:spPr>
        <a:xfrm>
          <a:off x="4286250" y="2819400"/>
          <a:ext cx="131445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527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0.28575</cdr:x>
      <cdr:y>0.64975</cdr:y>
    </cdr:from>
    <cdr:to>
      <cdr:x>0.426</cdr:x>
      <cdr:y>0.68925</cdr:y>
    </cdr:to>
    <cdr:sp>
      <cdr:nvSpPr>
        <cdr:cNvPr id="3" name="TextBox 1"/>
        <cdr:cNvSpPr txBox="1">
          <a:spLocks noChangeArrowheads="1"/>
        </cdr:cNvSpPr>
      </cdr:nvSpPr>
      <cdr:spPr>
        <a:xfrm>
          <a:off x="2686050" y="4010025"/>
          <a:ext cx="13144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179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0.17625</cdr:x>
      <cdr:y>0.415</cdr:y>
    </cdr:from>
    <cdr:to>
      <cdr:x>0.20075</cdr:x>
      <cdr:y>0.598</cdr:y>
    </cdr:to>
    <cdr:sp>
      <cdr:nvSpPr>
        <cdr:cNvPr id="1" name="ตัวเชื่อมต่อโค้ง 2"/>
        <cdr:cNvSpPr>
          <a:spLocks/>
        </cdr:cNvSpPr>
      </cdr:nvSpPr>
      <cdr:spPr>
        <a:xfrm rot="16200000" flipV="1">
          <a:off x="1647825" y="2552700"/>
          <a:ext cx="228600" cy="1123950"/>
        </a:xfrm>
        <a:prstGeom prst="curvedConnector3">
          <a:avLst>
            <a:gd name="adj" fmla="val -159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1"/>
  <sheetViews>
    <sheetView zoomScalePageLayoutView="0" workbookViewId="0" topLeftCell="A1">
      <pane ySplit="4" topLeftCell="A38" activePane="bottomLeft" state="frozen"/>
      <selection pane="topLeft" activeCell="A1" sqref="A1"/>
      <selection pane="bottomLeft" activeCell="K49" sqref="K4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2522</v>
      </c>
      <c r="C5" s="58">
        <v>297.24</v>
      </c>
      <c r="D5" s="59"/>
      <c r="E5" s="60">
        <f aca="true" t="shared" si="0" ref="E5:E49">$C$72</f>
        <v>353.20536960000004</v>
      </c>
      <c r="F5" s="61">
        <f aca="true" t="shared" si="1" ref="F5:F49">+$C$75</f>
        <v>179.40715365168364</v>
      </c>
      <c r="G5" s="62">
        <f aca="true" t="shared" si="2" ref="G5:G49">$C$73</f>
        <v>173.7982159483164</v>
      </c>
      <c r="H5" s="63">
        <f aca="true" t="shared" si="3" ref="H5:H49">+$C$76</f>
        <v>527.0035855483164</v>
      </c>
      <c r="I5" s="2">
        <v>1</v>
      </c>
    </row>
    <row r="6" spans="2:9" ht="11.25">
      <c r="B6" s="22">
        <v>2523</v>
      </c>
      <c r="C6" s="64">
        <v>341.29</v>
      </c>
      <c r="D6" s="59"/>
      <c r="E6" s="65">
        <f t="shared" si="0"/>
        <v>353.20536960000004</v>
      </c>
      <c r="F6" s="66">
        <f t="shared" si="1"/>
        <v>179.40715365168364</v>
      </c>
      <c r="G6" s="67">
        <f t="shared" si="2"/>
        <v>173.7982159483164</v>
      </c>
      <c r="H6" s="68">
        <f t="shared" si="3"/>
        <v>527.0035855483164</v>
      </c>
      <c r="I6" s="2">
        <f>I5+1</f>
        <v>2</v>
      </c>
    </row>
    <row r="7" spans="2:9" ht="11.25">
      <c r="B7" s="22">
        <v>2524</v>
      </c>
      <c r="C7" s="64">
        <v>500.12</v>
      </c>
      <c r="D7" s="59"/>
      <c r="E7" s="65">
        <f t="shared" si="0"/>
        <v>353.20536960000004</v>
      </c>
      <c r="F7" s="66">
        <f t="shared" si="1"/>
        <v>179.40715365168364</v>
      </c>
      <c r="G7" s="67">
        <f t="shared" si="2"/>
        <v>173.7982159483164</v>
      </c>
      <c r="H7" s="68">
        <f t="shared" si="3"/>
        <v>527.0035855483164</v>
      </c>
      <c r="I7" s="2">
        <f aca="true" t="shared" si="4" ref="I7:I49">I6+1</f>
        <v>3</v>
      </c>
    </row>
    <row r="8" spans="2:9" ht="11.25">
      <c r="B8" s="22">
        <v>2525</v>
      </c>
      <c r="C8" s="64">
        <v>300.61</v>
      </c>
      <c r="D8" s="59"/>
      <c r="E8" s="65">
        <f t="shared" si="0"/>
        <v>353.20536960000004</v>
      </c>
      <c r="F8" s="66">
        <f t="shared" si="1"/>
        <v>179.40715365168364</v>
      </c>
      <c r="G8" s="67">
        <f t="shared" si="2"/>
        <v>173.7982159483164</v>
      </c>
      <c r="H8" s="68">
        <f t="shared" si="3"/>
        <v>527.0035855483164</v>
      </c>
      <c r="I8" s="2">
        <f t="shared" si="4"/>
        <v>4</v>
      </c>
    </row>
    <row r="9" spans="2:9" ht="11.25">
      <c r="B9" s="22">
        <v>2526</v>
      </c>
      <c r="C9" s="64">
        <v>383.37</v>
      </c>
      <c r="D9" s="59"/>
      <c r="E9" s="65">
        <f t="shared" si="0"/>
        <v>353.20536960000004</v>
      </c>
      <c r="F9" s="66">
        <f t="shared" si="1"/>
        <v>179.40715365168364</v>
      </c>
      <c r="G9" s="67">
        <f t="shared" si="2"/>
        <v>173.7982159483164</v>
      </c>
      <c r="H9" s="68">
        <f t="shared" si="3"/>
        <v>527.0035855483164</v>
      </c>
      <c r="I9" s="2">
        <f t="shared" si="4"/>
        <v>5</v>
      </c>
    </row>
    <row r="10" spans="2:9" ht="11.25">
      <c r="B10" s="22">
        <v>2527</v>
      </c>
      <c r="C10" s="64">
        <v>455.36</v>
      </c>
      <c r="D10" s="59"/>
      <c r="E10" s="65">
        <f t="shared" si="0"/>
        <v>353.20536960000004</v>
      </c>
      <c r="F10" s="66">
        <f t="shared" si="1"/>
        <v>179.40715365168364</v>
      </c>
      <c r="G10" s="67">
        <f t="shared" si="2"/>
        <v>173.7982159483164</v>
      </c>
      <c r="H10" s="68">
        <f t="shared" si="3"/>
        <v>527.0035855483164</v>
      </c>
      <c r="I10" s="2">
        <f t="shared" si="4"/>
        <v>6</v>
      </c>
    </row>
    <row r="11" spans="2:9" ht="11.25">
      <c r="B11" s="22">
        <v>2528</v>
      </c>
      <c r="C11" s="64">
        <v>426.01</v>
      </c>
      <c r="D11" s="59"/>
      <c r="E11" s="65">
        <f t="shared" si="0"/>
        <v>353.20536960000004</v>
      </c>
      <c r="F11" s="66">
        <f t="shared" si="1"/>
        <v>179.40715365168364</v>
      </c>
      <c r="G11" s="67">
        <f t="shared" si="2"/>
        <v>173.7982159483164</v>
      </c>
      <c r="H11" s="68">
        <f t="shared" si="3"/>
        <v>527.0035855483164</v>
      </c>
      <c r="I11" s="2">
        <f t="shared" si="4"/>
        <v>7</v>
      </c>
    </row>
    <row r="12" spans="2:9" ht="11.25">
      <c r="B12" s="22">
        <v>2529</v>
      </c>
      <c r="C12" s="64">
        <v>402.63</v>
      </c>
      <c r="D12" s="59"/>
      <c r="E12" s="65">
        <f t="shared" si="0"/>
        <v>353.20536960000004</v>
      </c>
      <c r="F12" s="66">
        <f t="shared" si="1"/>
        <v>179.40715365168364</v>
      </c>
      <c r="G12" s="67">
        <f t="shared" si="2"/>
        <v>173.7982159483164</v>
      </c>
      <c r="H12" s="68">
        <f t="shared" si="3"/>
        <v>527.0035855483164</v>
      </c>
      <c r="I12" s="2">
        <f t="shared" si="4"/>
        <v>8</v>
      </c>
    </row>
    <row r="13" spans="2:9" ht="11.25">
      <c r="B13" s="22">
        <v>2530</v>
      </c>
      <c r="C13" s="64">
        <v>451.22</v>
      </c>
      <c r="D13" s="59"/>
      <c r="E13" s="65">
        <f t="shared" si="0"/>
        <v>353.20536960000004</v>
      </c>
      <c r="F13" s="66">
        <f t="shared" si="1"/>
        <v>179.40715365168364</v>
      </c>
      <c r="G13" s="67">
        <f t="shared" si="2"/>
        <v>173.7982159483164</v>
      </c>
      <c r="H13" s="68">
        <f t="shared" si="3"/>
        <v>527.0035855483164</v>
      </c>
      <c r="I13" s="2">
        <f t="shared" si="4"/>
        <v>9</v>
      </c>
    </row>
    <row r="14" spans="2:9" ht="11.25">
      <c r="B14" s="22">
        <v>2531</v>
      </c>
      <c r="C14" s="64">
        <v>461.72</v>
      </c>
      <c r="D14" s="59"/>
      <c r="E14" s="65">
        <f t="shared" si="0"/>
        <v>353.20536960000004</v>
      </c>
      <c r="F14" s="66">
        <f t="shared" si="1"/>
        <v>179.40715365168364</v>
      </c>
      <c r="G14" s="67">
        <f t="shared" si="2"/>
        <v>173.7982159483164</v>
      </c>
      <c r="H14" s="68">
        <f t="shared" si="3"/>
        <v>527.0035855483164</v>
      </c>
      <c r="I14" s="2">
        <f t="shared" si="4"/>
        <v>10</v>
      </c>
    </row>
    <row r="15" spans="2:9" ht="11.25">
      <c r="B15" s="22">
        <v>2532</v>
      </c>
      <c r="C15" s="64">
        <v>407.47</v>
      </c>
      <c r="D15" s="59"/>
      <c r="E15" s="65">
        <f t="shared" si="0"/>
        <v>353.20536960000004</v>
      </c>
      <c r="F15" s="66">
        <f t="shared" si="1"/>
        <v>179.40715365168364</v>
      </c>
      <c r="G15" s="67">
        <f t="shared" si="2"/>
        <v>173.7982159483164</v>
      </c>
      <c r="H15" s="68">
        <f t="shared" si="3"/>
        <v>527.0035855483164</v>
      </c>
      <c r="I15" s="2">
        <f t="shared" si="4"/>
        <v>11</v>
      </c>
    </row>
    <row r="16" spans="2:9" ht="11.25">
      <c r="B16" s="22">
        <v>2533</v>
      </c>
      <c r="C16" s="64">
        <v>274.86</v>
      </c>
      <c r="D16" s="59"/>
      <c r="E16" s="65">
        <f t="shared" si="0"/>
        <v>353.20536960000004</v>
      </c>
      <c r="F16" s="66">
        <f t="shared" si="1"/>
        <v>179.40715365168364</v>
      </c>
      <c r="G16" s="67">
        <f t="shared" si="2"/>
        <v>173.7982159483164</v>
      </c>
      <c r="H16" s="68">
        <f t="shared" si="3"/>
        <v>527.0035855483164</v>
      </c>
      <c r="I16" s="2">
        <f t="shared" si="4"/>
        <v>12</v>
      </c>
    </row>
    <row r="17" spans="2:9" ht="11.25">
      <c r="B17" s="22">
        <v>2534</v>
      </c>
      <c r="C17" s="64">
        <v>263.31</v>
      </c>
      <c r="D17" s="59"/>
      <c r="E17" s="65">
        <f t="shared" si="0"/>
        <v>353.20536960000004</v>
      </c>
      <c r="F17" s="66">
        <f t="shared" si="1"/>
        <v>179.40715365168364</v>
      </c>
      <c r="G17" s="67">
        <f t="shared" si="2"/>
        <v>173.7982159483164</v>
      </c>
      <c r="H17" s="68">
        <f t="shared" si="3"/>
        <v>527.0035855483164</v>
      </c>
      <c r="I17" s="2">
        <f t="shared" si="4"/>
        <v>13</v>
      </c>
    </row>
    <row r="18" spans="2:9" ht="11.25">
      <c r="B18" s="22">
        <v>2535</v>
      </c>
      <c r="C18" s="64">
        <v>221.48</v>
      </c>
      <c r="D18" s="59"/>
      <c r="E18" s="65">
        <f t="shared" si="0"/>
        <v>353.20536960000004</v>
      </c>
      <c r="F18" s="66">
        <f t="shared" si="1"/>
        <v>179.40715365168364</v>
      </c>
      <c r="G18" s="67">
        <f t="shared" si="2"/>
        <v>173.7982159483164</v>
      </c>
      <c r="H18" s="68">
        <f t="shared" si="3"/>
        <v>527.0035855483164</v>
      </c>
      <c r="I18" s="2">
        <f t="shared" si="4"/>
        <v>14</v>
      </c>
    </row>
    <row r="19" spans="2:9" ht="11.25">
      <c r="B19" s="22">
        <v>2536</v>
      </c>
      <c r="C19" s="64">
        <v>214.25</v>
      </c>
      <c r="D19" s="59"/>
      <c r="E19" s="65">
        <f t="shared" si="0"/>
        <v>353.20536960000004</v>
      </c>
      <c r="F19" s="66">
        <f t="shared" si="1"/>
        <v>179.40715365168364</v>
      </c>
      <c r="G19" s="67">
        <f t="shared" si="2"/>
        <v>173.7982159483164</v>
      </c>
      <c r="H19" s="68">
        <f t="shared" si="3"/>
        <v>527.0035855483164</v>
      </c>
      <c r="I19" s="2">
        <f t="shared" si="4"/>
        <v>15</v>
      </c>
    </row>
    <row r="20" spans="2:9" ht="11.25">
      <c r="B20" s="22">
        <v>2537</v>
      </c>
      <c r="C20" s="64">
        <v>652.98</v>
      </c>
      <c r="D20" s="59"/>
      <c r="E20" s="65">
        <f t="shared" si="0"/>
        <v>353.20536960000004</v>
      </c>
      <c r="F20" s="66">
        <f t="shared" si="1"/>
        <v>179.40715365168364</v>
      </c>
      <c r="G20" s="67">
        <f t="shared" si="2"/>
        <v>173.7982159483164</v>
      </c>
      <c r="H20" s="68">
        <f t="shared" si="3"/>
        <v>527.0035855483164</v>
      </c>
      <c r="I20" s="2">
        <f t="shared" si="4"/>
        <v>16</v>
      </c>
    </row>
    <row r="21" spans="2:9" ht="11.25">
      <c r="B21" s="22">
        <v>2538</v>
      </c>
      <c r="C21" s="64">
        <v>621.05</v>
      </c>
      <c r="D21" s="59"/>
      <c r="E21" s="65">
        <f t="shared" si="0"/>
        <v>353.20536960000004</v>
      </c>
      <c r="F21" s="66">
        <f t="shared" si="1"/>
        <v>179.40715365168364</v>
      </c>
      <c r="G21" s="67">
        <f t="shared" si="2"/>
        <v>173.7982159483164</v>
      </c>
      <c r="H21" s="68">
        <f t="shared" si="3"/>
        <v>527.0035855483164</v>
      </c>
      <c r="I21" s="2">
        <f t="shared" si="4"/>
        <v>17</v>
      </c>
    </row>
    <row r="22" spans="2:9" ht="11.25">
      <c r="B22" s="22">
        <v>2539</v>
      </c>
      <c r="C22" s="69">
        <v>401.8929999999999</v>
      </c>
      <c r="D22" s="59"/>
      <c r="E22" s="65">
        <f t="shared" si="0"/>
        <v>353.20536960000004</v>
      </c>
      <c r="F22" s="66">
        <f t="shared" si="1"/>
        <v>179.40715365168364</v>
      </c>
      <c r="G22" s="67">
        <f t="shared" si="2"/>
        <v>173.7982159483164</v>
      </c>
      <c r="H22" s="68">
        <f t="shared" si="3"/>
        <v>527.0035855483164</v>
      </c>
      <c r="I22" s="2">
        <f t="shared" si="4"/>
        <v>18</v>
      </c>
    </row>
    <row r="23" spans="2:9" ht="11.25">
      <c r="B23" s="22">
        <v>2540</v>
      </c>
      <c r="C23" s="69">
        <v>334.445</v>
      </c>
      <c r="D23" s="59"/>
      <c r="E23" s="65">
        <f t="shared" si="0"/>
        <v>353.20536960000004</v>
      </c>
      <c r="F23" s="66">
        <f t="shared" si="1"/>
        <v>179.40715365168364</v>
      </c>
      <c r="G23" s="67">
        <f t="shared" si="2"/>
        <v>173.7982159483164</v>
      </c>
      <c r="H23" s="68">
        <f t="shared" si="3"/>
        <v>527.0035855483164</v>
      </c>
      <c r="I23" s="2">
        <f t="shared" si="4"/>
        <v>19</v>
      </c>
    </row>
    <row r="24" spans="2:9" ht="11.25">
      <c r="B24" s="22">
        <v>2541</v>
      </c>
      <c r="C24" s="69">
        <v>133.695</v>
      </c>
      <c r="D24" s="59"/>
      <c r="E24" s="65">
        <f t="shared" si="0"/>
        <v>353.20536960000004</v>
      </c>
      <c r="F24" s="66">
        <f t="shared" si="1"/>
        <v>179.40715365168364</v>
      </c>
      <c r="G24" s="67">
        <f t="shared" si="2"/>
        <v>173.7982159483164</v>
      </c>
      <c r="H24" s="68">
        <f t="shared" si="3"/>
        <v>527.0035855483164</v>
      </c>
      <c r="I24" s="2">
        <f t="shared" si="4"/>
        <v>20</v>
      </c>
    </row>
    <row r="25" spans="2:9" ht="11.25">
      <c r="B25" s="22">
        <v>2542</v>
      </c>
      <c r="C25" s="69">
        <v>234.19</v>
      </c>
      <c r="D25" s="59"/>
      <c r="E25" s="65">
        <f t="shared" si="0"/>
        <v>353.20536960000004</v>
      </c>
      <c r="F25" s="66">
        <f t="shared" si="1"/>
        <v>179.40715365168364</v>
      </c>
      <c r="G25" s="67">
        <f t="shared" si="2"/>
        <v>173.7982159483164</v>
      </c>
      <c r="H25" s="68">
        <f t="shared" si="3"/>
        <v>527.0035855483164</v>
      </c>
      <c r="I25" s="2">
        <f t="shared" si="4"/>
        <v>21</v>
      </c>
    </row>
    <row r="26" spans="2:9" ht="11.25">
      <c r="B26" s="22">
        <v>2543</v>
      </c>
      <c r="C26" s="69">
        <v>268.42900000000003</v>
      </c>
      <c r="D26" s="59"/>
      <c r="E26" s="65">
        <f t="shared" si="0"/>
        <v>353.20536960000004</v>
      </c>
      <c r="F26" s="66">
        <f t="shared" si="1"/>
        <v>179.40715365168364</v>
      </c>
      <c r="G26" s="67">
        <f t="shared" si="2"/>
        <v>173.7982159483164</v>
      </c>
      <c r="H26" s="68">
        <f t="shared" si="3"/>
        <v>527.0035855483164</v>
      </c>
      <c r="I26" s="2">
        <f t="shared" si="4"/>
        <v>22</v>
      </c>
    </row>
    <row r="27" spans="2:9" ht="11.25">
      <c r="B27" s="22">
        <v>2544</v>
      </c>
      <c r="C27" s="69">
        <v>374.01</v>
      </c>
      <c r="D27" s="59"/>
      <c r="E27" s="65">
        <f t="shared" si="0"/>
        <v>353.20536960000004</v>
      </c>
      <c r="F27" s="66">
        <f t="shared" si="1"/>
        <v>179.40715365168364</v>
      </c>
      <c r="G27" s="67">
        <f t="shared" si="2"/>
        <v>173.7982159483164</v>
      </c>
      <c r="H27" s="68">
        <f t="shared" si="3"/>
        <v>527.0035855483164</v>
      </c>
      <c r="I27" s="2">
        <f t="shared" si="4"/>
        <v>23</v>
      </c>
    </row>
    <row r="28" spans="2:9" ht="11.25">
      <c r="B28" s="22">
        <v>2545</v>
      </c>
      <c r="C28" s="69">
        <v>425.6170000000001</v>
      </c>
      <c r="D28" s="59"/>
      <c r="E28" s="65">
        <f t="shared" si="0"/>
        <v>353.20536960000004</v>
      </c>
      <c r="F28" s="66">
        <f t="shared" si="1"/>
        <v>179.40715365168364</v>
      </c>
      <c r="G28" s="67">
        <f t="shared" si="2"/>
        <v>173.7982159483164</v>
      </c>
      <c r="H28" s="68">
        <f t="shared" si="3"/>
        <v>527.0035855483164</v>
      </c>
      <c r="I28" s="2">
        <f t="shared" si="4"/>
        <v>24</v>
      </c>
    </row>
    <row r="29" spans="2:9" ht="11.25">
      <c r="B29" s="22">
        <v>2546</v>
      </c>
      <c r="C29" s="69">
        <v>307.91</v>
      </c>
      <c r="D29" s="59"/>
      <c r="E29" s="65">
        <f t="shared" si="0"/>
        <v>353.20536960000004</v>
      </c>
      <c r="F29" s="66">
        <f t="shared" si="1"/>
        <v>179.40715365168364</v>
      </c>
      <c r="G29" s="67">
        <f t="shared" si="2"/>
        <v>173.7982159483164</v>
      </c>
      <c r="H29" s="68">
        <f t="shared" si="3"/>
        <v>527.0035855483164</v>
      </c>
      <c r="I29" s="2">
        <f t="shared" si="4"/>
        <v>25</v>
      </c>
    </row>
    <row r="30" spans="2:9" ht="11.25">
      <c r="B30" s="22">
        <v>2547</v>
      </c>
      <c r="C30" s="69">
        <v>588.039</v>
      </c>
      <c r="D30" s="59"/>
      <c r="E30" s="65">
        <f t="shared" si="0"/>
        <v>353.20536960000004</v>
      </c>
      <c r="F30" s="66">
        <f t="shared" si="1"/>
        <v>179.40715365168364</v>
      </c>
      <c r="G30" s="67">
        <f t="shared" si="2"/>
        <v>173.7982159483164</v>
      </c>
      <c r="H30" s="68">
        <f t="shared" si="3"/>
        <v>527.0035855483164</v>
      </c>
      <c r="I30" s="2">
        <f t="shared" si="4"/>
        <v>26</v>
      </c>
    </row>
    <row r="31" spans="2:9" ht="11.25">
      <c r="B31" s="22">
        <v>2548</v>
      </c>
      <c r="C31" s="69">
        <v>579.9133439999999</v>
      </c>
      <c r="D31" s="59"/>
      <c r="E31" s="65">
        <f t="shared" si="0"/>
        <v>353.20536960000004</v>
      </c>
      <c r="F31" s="66">
        <f t="shared" si="1"/>
        <v>179.40715365168364</v>
      </c>
      <c r="G31" s="67">
        <f t="shared" si="2"/>
        <v>173.7982159483164</v>
      </c>
      <c r="H31" s="68">
        <f t="shared" si="3"/>
        <v>527.0035855483164</v>
      </c>
      <c r="I31" s="2">
        <f t="shared" si="4"/>
        <v>27</v>
      </c>
    </row>
    <row r="32" spans="2:9" ht="11.25">
      <c r="B32" s="22">
        <v>2549</v>
      </c>
      <c r="C32" s="69">
        <v>876.352608</v>
      </c>
      <c r="D32" s="59"/>
      <c r="E32" s="65">
        <f t="shared" si="0"/>
        <v>353.20536960000004</v>
      </c>
      <c r="F32" s="66">
        <f t="shared" si="1"/>
        <v>179.40715365168364</v>
      </c>
      <c r="G32" s="67">
        <f t="shared" si="2"/>
        <v>173.7982159483164</v>
      </c>
      <c r="H32" s="68">
        <f t="shared" si="3"/>
        <v>527.0035855483164</v>
      </c>
      <c r="I32" s="2">
        <f t="shared" si="4"/>
        <v>28</v>
      </c>
    </row>
    <row r="33" spans="2:9" ht="11.25">
      <c r="B33" s="22">
        <v>2550</v>
      </c>
      <c r="C33" s="69">
        <v>321.275808</v>
      </c>
      <c r="D33" s="59"/>
      <c r="E33" s="65">
        <f t="shared" si="0"/>
        <v>353.20536960000004</v>
      </c>
      <c r="F33" s="66">
        <f t="shared" si="1"/>
        <v>179.40715365168364</v>
      </c>
      <c r="G33" s="67">
        <f t="shared" si="2"/>
        <v>173.7982159483164</v>
      </c>
      <c r="H33" s="68">
        <f t="shared" si="3"/>
        <v>527.0035855483164</v>
      </c>
      <c r="I33" s="2">
        <f t="shared" si="4"/>
        <v>29</v>
      </c>
    </row>
    <row r="34" spans="2:9" ht="11.25">
      <c r="B34" s="22">
        <v>2551</v>
      </c>
      <c r="C34" s="69">
        <v>516.8</v>
      </c>
      <c r="D34" s="59"/>
      <c r="E34" s="65">
        <f t="shared" si="0"/>
        <v>353.20536960000004</v>
      </c>
      <c r="F34" s="66">
        <f t="shared" si="1"/>
        <v>179.40715365168364</v>
      </c>
      <c r="G34" s="67">
        <f t="shared" si="2"/>
        <v>173.7982159483164</v>
      </c>
      <c r="H34" s="68">
        <f t="shared" si="3"/>
        <v>527.0035855483164</v>
      </c>
      <c r="I34" s="2">
        <f t="shared" si="4"/>
        <v>30</v>
      </c>
    </row>
    <row r="35" spans="2:9" ht="11.25">
      <c r="B35" s="22">
        <v>2552</v>
      </c>
      <c r="C35" s="69">
        <v>258.19</v>
      </c>
      <c r="D35" s="59"/>
      <c r="E35" s="65">
        <f t="shared" si="0"/>
        <v>353.20536960000004</v>
      </c>
      <c r="F35" s="66">
        <f t="shared" si="1"/>
        <v>179.40715365168364</v>
      </c>
      <c r="G35" s="67">
        <f t="shared" si="2"/>
        <v>173.7982159483164</v>
      </c>
      <c r="H35" s="68">
        <f t="shared" si="3"/>
        <v>527.0035855483164</v>
      </c>
      <c r="I35" s="2">
        <f t="shared" si="4"/>
        <v>31</v>
      </c>
    </row>
    <row r="36" spans="2:16" ht="12">
      <c r="B36" s="22">
        <v>2553</v>
      </c>
      <c r="C36" s="69">
        <v>483.505632</v>
      </c>
      <c r="D36" s="59"/>
      <c r="E36" s="65">
        <f t="shared" si="0"/>
        <v>353.20536960000004</v>
      </c>
      <c r="F36" s="66">
        <f t="shared" si="1"/>
        <v>179.40715365168364</v>
      </c>
      <c r="G36" s="67">
        <f t="shared" si="2"/>
        <v>173.7982159483164</v>
      </c>
      <c r="H36" s="68">
        <f t="shared" si="3"/>
        <v>527.0035855483164</v>
      </c>
      <c r="I36" s="2">
        <f t="shared" si="4"/>
        <v>32</v>
      </c>
      <c r="P36"/>
    </row>
    <row r="37" spans="2:9" ht="11.25">
      <c r="B37" s="22">
        <v>2554</v>
      </c>
      <c r="C37" s="69">
        <v>730.3331520000002</v>
      </c>
      <c r="D37" s="59"/>
      <c r="E37" s="65">
        <f t="shared" si="0"/>
        <v>353.20536960000004</v>
      </c>
      <c r="F37" s="66">
        <f t="shared" si="1"/>
        <v>179.40715365168364</v>
      </c>
      <c r="G37" s="67">
        <f t="shared" si="2"/>
        <v>173.7982159483164</v>
      </c>
      <c r="H37" s="68">
        <f t="shared" si="3"/>
        <v>527.0035855483164</v>
      </c>
      <c r="I37" s="2">
        <f t="shared" si="4"/>
        <v>33</v>
      </c>
    </row>
    <row r="38" spans="2:9" ht="11.25">
      <c r="B38" s="22">
        <v>2555</v>
      </c>
      <c r="C38" s="69">
        <v>243.82080000000002</v>
      </c>
      <c r="D38" s="59"/>
      <c r="E38" s="65">
        <f t="shared" si="0"/>
        <v>353.20536960000004</v>
      </c>
      <c r="F38" s="66">
        <f t="shared" si="1"/>
        <v>179.40715365168364</v>
      </c>
      <c r="G38" s="67">
        <f t="shared" si="2"/>
        <v>173.7982159483164</v>
      </c>
      <c r="H38" s="68">
        <f t="shared" si="3"/>
        <v>527.0035855483164</v>
      </c>
      <c r="I38" s="2">
        <f t="shared" si="4"/>
        <v>34</v>
      </c>
    </row>
    <row r="39" spans="2:9" ht="11.25">
      <c r="B39" s="22">
        <v>2556</v>
      </c>
      <c r="C39" s="69">
        <v>352.39017599999994</v>
      </c>
      <c r="D39" s="59"/>
      <c r="E39" s="65">
        <f t="shared" si="0"/>
        <v>353.20536960000004</v>
      </c>
      <c r="F39" s="66">
        <f t="shared" si="1"/>
        <v>179.40715365168364</v>
      </c>
      <c r="G39" s="67">
        <f t="shared" si="2"/>
        <v>173.7982159483164</v>
      </c>
      <c r="H39" s="68">
        <f t="shared" si="3"/>
        <v>527.0035855483164</v>
      </c>
      <c r="I39" s="2">
        <f t="shared" si="4"/>
        <v>35</v>
      </c>
    </row>
    <row r="40" spans="2:9" ht="11.25">
      <c r="B40" s="22">
        <v>2557</v>
      </c>
      <c r="C40" s="69">
        <v>329.6</v>
      </c>
      <c r="D40" s="59"/>
      <c r="E40" s="65">
        <f t="shared" si="0"/>
        <v>353.20536960000004</v>
      </c>
      <c r="F40" s="66">
        <f t="shared" si="1"/>
        <v>179.40715365168364</v>
      </c>
      <c r="G40" s="67">
        <f t="shared" si="2"/>
        <v>173.7982159483164</v>
      </c>
      <c r="H40" s="68">
        <f t="shared" si="3"/>
        <v>527.0035855483164</v>
      </c>
      <c r="I40" s="2">
        <f t="shared" si="4"/>
        <v>36</v>
      </c>
    </row>
    <row r="41" spans="2:9" ht="11.25">
      <c r="B41" s="22">
        <v>2558</v>
      </c>
      <c r="C41" s="69">
        <v>123.54163199999996</v>
      </c>
      <c r="D41" s="59"/>
      <c r="E41" s="65">
        <f t="shared" si="0"/>
        <v>353.20536960000004</v>
      </c>
      <c r="F41" s="66">
        <f t="shared" si="1"/>
        <v>179.40715365168364</v>
      </c>
      <c r="G41" s="67">
        <f t="shared" si="2"/>
        <v>173.7982159483164</v>
      </c>
      <c r="H41" s="68">
        <f t="shared" si="3"/>
        <v>527.0035855483164</v>
      </c>
      <c r="I41" s="2">
        <f t="shared" si="4"/>
        <v>37</v>
      </c>
    </row>
    <row r="42" spans="2:9" ht="11.25">
      <c r="B42" s="22">
        <v>2559</v>
      </c>
      <c r="C42" s="64">
        <v>214.39296000000002</v>
      </c>
      <c r="D42" s="59"/>
      <c r="E42" s="65">
        <f t="shared" si="0"/>
        <v>353.20536960000004</v>
      </c>
      <c r="F42" s="66">
        <f t="shared" si="1"/>
        <v>179.40715365168364</v>
      </c>
      <c r="G42" s="67">
        <f t="shared" si="2"/>
        <v>173.7982159483164</v>
      </c>
      <c r="H42" s="68">
        <f t="shared" si="3"/>
        <v>527.0035855483164</v>
      </c>
      <c r="I42" s="2">
        <f t="shared" si="4"/>
        <v>38</v>
      </c>
    </row>
    <row r="43" spans="2:9" ht="11.25">
      <c r="B43" s="22">
        <v>2560</v>
      </c>
      <c r="C43" s="64">
        <v>235.9</v>
      </c>
      <c r="D43" s="59"/>
      <c r="E43" s="65">
        <f t="shared" si="0"/>
        <v>353.20536960000004</v>
      </c>
      <c r="F43" s="66">
        <f t="shared" si="1"/>
        <v>179.40715365168364</v>
      </c>
      <c r="G43" s="67">
        <f t="shared" si="2"/>
        <v>173.7982159483164</v>
      </c>
      <c r="H43" s="68">
        <f t="shared" si="3"/>
        <v>527.0035855483164</v>
      </c>
      <c r="I43" s="2">
        <f t="shared" si="4"/>
        <v>39</v>
      </c>
    </row>
    <row r="44" spans="2:9" ht="11.25">
      <c r="B44" s="22">
        <v>2561</v>
      </c>
      <c r="C44" s="64">
        <v>177</v>
      </c>
      <c r="D44" s="59"/>
      <c r="E44" s="65">
        <f t="shared" si="0"/>
        <v>353.20536960000004</v>
      </c>
      <c r="F44" s="66">
        <f t="shared" si="1"/>
        <v>179.40715365168364</v>
      </c>
      <c r="G44" s="67">
        <f t="shared" si="2"/>
        <v>173.7982159483164</v>
      </c>
      <c r="H44" s="68">
        <f t="shared" si="3"/>
        <v>527.0035855483164</v>
      </c>
      <c r="I44" s="2">
        <f t="shared" si="4"/>
        <v>40</v>
      </c>
    </row>
    <row r="45" spans="2:9" ht="11.25">
      <c r="B45" s="22">
        <v>2562</v>
      </c>
      <c r="C45" s="64">
        <v>65.5</v>
      </c>
      <c r="D45" s="59"/>
      <c r="E45" s="65">
        <f t="shared" si="0"/>
        <v>353.20536960000004</v>
      </c>
      <c r="F45" s="66">
        <f t="shared" si="1"/>
        <v>179.40715365168364</v>
      </c>
      <c r="G45" s="67">
        <f t="shared" si="2"/>
        <v>173.7982159483164</v>
      </c>
      <c r="H45" s="68">
        <f t="shared" si="3"/>
        <v>527.0035855483164</v>
      </c>
      <c r="I45" s="2">
        <f t="shared" si="4"/>
        <v>41</v>
      </c>
    </row>
    <row r="46" spans="2:9" ht="11.25">
      <c r="B46" s="22">
        <v>2563</v>
      </c>
      <c r="C46" s="64">
        <v>98.7</v>
      </c>
      <c r="D46" s="59"/>
      <c r="E46" s="65">
        <f t="shared" si="0"/>
        <v>353.20536960000004</v>
      </c>
      <c r="F46" s="66">
        <f t="shared" si="1"/>
        <v>179.40715365168364</v>
      </c>
      <c r="G46" s="67">
        <f t="shared" si="2"/>
        <v>173.7982159483164</v>
      </c>
      <c r="H46" s="68">
        <f t="shared" si="3"/>
        <v>527.0035855483164</v>
      </c>
      <c r="I46" s="2">
        <f t="shared" si="4"/>
        <v>42</v>
      </c>
    </row>
    <row r="47" spans="2:9" ht="11.25">
      <c r="B47" s="74">
        <v>2564</v>
      </c>
      <c r="C47" s="75">
        <v>83.66803200000001</v>
      </c>
      <c r="D47" s="76"/>
      <c r="E47" s="65">
        <f t="shared" si="0"/>
        <v>353.20536960000004</v>
      </c>
      <c r="F47" s="66">
        <f t="shared" si="1"/>
        <v>179.40715365168364</v>
      </c>
      <c r="G47" s="67">
        <f t="shared" si="2"/>
        <v>173.7982159483164</v>
      </c>
      <c r="H47" s="68">
        <f t="shared" si="3"/>
        <v>527.0035855483164</v>
      </c>
      <c r="I47" s="2">
        <f t="shared" si="4"/>
        <v>43</v>
      </c>
    </row>
    <row r="48" spans="2:14" ht="11.25">
      <c r="B48" s="22">
        <v>2565</v>
      </c>
      <c r="C48" s="64">
        <v>298.7824320000001</v>
      </c>
      <c r="D48" s="59"/>
      <c r="E48" s="65">
        <f t="shared" si="0"/>
        <v>353.20536960000004</v>
      </c>
      <c r="F48" s="66">
        <f t="shared" si="1"/>
        <v>179.40715365168364</v>
      </c>
      <c r="G48" s="67">
        <f t="shared" si="2"/>
        <v>173.7982159483164</v>
      </c>
      <c r="H48" s="68">
        <f t="shared" si="3"/>
        <v>527.0035855483164</v>
      </c>
      <c r="I48" s="2">
        <f t="shared" si="4"/>
        <v>44</v>
      </c>
      <c r="K48" s="83" t="str">
        <f>'[1]std. - P.1'!$K$106:$N$106</f>
        <v>ปี 2566 ปริมาณน้ำสะสม 1 เม.ย.66 - 31 มี.ค.66</v>
      </c>
      <c r="L48" s="83"/>
      <c r="M48" s="83"/>
      <c r="N48" s="83"/>
    </row>
    <row r="49" spans="2:9" ht="11.25">
      <c r="B49" s="77">
        <v>2566</v>
      </c>
      <c r="C49" s="78">
        <v>161.37705600000007</v>
      </c>
      <c r="D49" s="79">
        <f>C49</f>
        <v>161.37705600000007</v>
      </c>
      <c r="E49" s="65">
        <f t="shared" si="0"/>
        <v>353.20536960000004</v>
      </c>
      <c r="F49" s="66">
        <f t="shared" si="1"/>
        <v>179.40715365168364</v>
      </c>
      <c r="G49" s="67">
        <f t="shared" si="2"/>
        <v>173.7982159483164</v>
      </c>
      <c r="H49" s="68">
        <f t="shared" si="3"/>
        <v>527.0035855483164</v>
      </c>
      <c r="I49" s="2">
        <f t="shared" si="4"/>
        <v>45</v>
      </c>
    </row>
    <row r="50" spans="2:8" ht="11.25" hidden="1">
      <c r="B50" s="77">
        <v>2567</v>
      </c>
      <c r="C50" s="78">
        <v>0.8501759999999999</v>
      </c>
      <c r="D50" s="79">
        <f>C50</f>
        <v>0.8501759999999999</v>
      </c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70"/>
      <c r="F53" s="71"/>
      <c r="G53" s="72"/>
      <c r="H53" s="73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70"/>
      <c r="F54" s="71"/>
      <c r="G54" s="72"/>
      <c r="H54" s="73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70"/>
      <c r="F55" s="71"/>
      <c r="G55" s="72"/>
      <c r="H55" s="73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70"/>
      <c r="F56" s="71"/>
      <c r="G56" s="72"/>
      <c r="H56" s="73"/>
      <c r="J56" s="28"/>
      <c r="K56" s="29"/>
      <c r="L56" s="28"/>
      <c r="M56" s="30"/>
    </row>
    <row r="57" spans="2:13" ht="11.25">
      <c r="B57" s="22"/>
      <c r="C57" s="69"/>
      <c r="D57" s="59"/>
      <c r="E57" s="70"/>
      <c r="F57" s="71"/>
      <c r="G57" s="72"/>
      <c r="H57" s="73"/>
      <c r="J57" s="28"/>
      <c r="K57" s="29"/>
      <c r="L57" s="28"/>
      <c r="M57" s="30"/>
    </row>
    <row r="58" spans="2:13" ht="11.25">
      <c r="B58" s="22"/>
      <c r="C58" s="69"/>
      <c r="D58" s="59"/>
      <c r="E58" s="70"/>
      <c r="F58" s="71"/>
      <c r="G58" s="72"/>
      <c r="H58" s="73"/>
      <c r="J58" s="28"/>
      <c r="K58" s="29"/>
      <c r="L58" s="28"/>
      <c r="M58" s="30"/>
    </row>
    <row r="59" spans="2:13" ht="11.25">
      <c r="B59" s="22"/>
      <c r="C59" s="69"/>
      <c r="D59" s="59"/>
      <c r="E59" s="70"/>
      <c r="F59" s="71"/>
      <c r="G59" s="72"/>
      <c r="H59" s="73"/>
      <c r="J59" s="28"/>
      <c r="K59" s="29"/>
      <c r="L59" s="28"/>
      <c r="M59" s="30"/>
    </row>
    <row r="60" spans="2:13" ht="11.25">
      <c r="B60" s="22"/>
      <c r="C60" s="69"/>
      <c r="D60" s="59"/>
      <c r="E60" s="70"/>
      <c r="F60" s="71"/>
      <c r="G60" s="72"/>
      <c r="H60" s="73"/>
      <c r="J60" s="28"/>
      <c r="K60" s="29"/>
      <c r="L60" s="28"/>
      <c r="M60" s="30"/>
    </row>
    <row r="61" spans="2:13" ht="11.25">
      <c r="B61" s="22"/>
      <c r="C61" s="69"/>
      <c r="D61" s="59"/>
      <c r="E61" s="70"/>
      <c r="F61" s="71"/>
      <c r="G61" s="72"/>
      <c r="H61" s="73"/>
      <c r="J61" s="28"/>
      <c r="K61" s="29"/>
      <c r="L61" s="28"/>
      <c r="M61" s="30"/>
    </row>
    <row r="62" spans="2:13" ht="11.25">
      <c r="B62" s="22"/>
      <c r="C62" s="69"/>
      <c r="D62" s="59"/>
      <c r="E62" s="70"/>
      <c r="F62" s="71"/>
      <c r="G62" s="72"/>
      <c r="H62" s="73"/>
      <c r="J62" s="28"/>
      <c r="K62" s="29"/>
      <c r="L62" s="28"/>
      <c r="M62" s="30"/>
    </row>
    <row r="63" spans="2:13" ht="11.25">
      <c r="B63" s="22"/>
      <c r="C63" s="69"/>
      <c r="D63" s="59"/>
      <c r="E63" s="70"/>
      <c r="F63" s="71"/>
      <c r="G63" s="72"/>
      <c r="H63" s="73"/>
      <c r="J63" s="28"/>
      <c r="K63" s="29"/>
      <c r="L63" s="28"/>
      <c r="M63" s="30"/>
    </row>
    <row r="64" spans="2:13" ht="11.25">
      <c r="B64" s="22"/>
      <c r="C64" s="69"/>
      <c r="D64" s="59"/>
      <c r="E64" s="70"/>
      <c r="F64" s="71"/>
      <c r="G64" s="72"/>
      <c r="H64" s="73"/>
      <c r="J64" s="28"/>
      <c r="K64" s="29"/>
      <c r="L64" s="28"/>
      <c r="M64" s="30"/>
    </row>
    <row r="65" spans="2:13" ht="11.25">
      <c r="B65" s="22"/>
      <c r="C65" s="69"/>
      <c r="D65" s="59"/>
      <c r="E65" s="70"/>
      <c r="F65" s="71"/>
      <c r="G65" s="72"/>
      <c r="H65" s="73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4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31"/>
      <c r="C69" s="32"/>
      <c r="D69" s="21"/>
      <c r="E69" s="33"/>
      <c r="F69" s="33"/>
      <c r="G69" s="33"/>
      <c r="H69" s="33"/>
      <c r="J69" s="28"/>
      <c r="K69" s="29"/>
      <c r="L69" s="28"/>
      <c r="M69" s="30"/>
    </row>
    <row r="70" spans="2:13" ht="11.25">
      <c r="B70" s="31"/>
      <c r="C70" s="32"/>
      <c r="D70" s="21"/>
      <c r="E70" s="33"/>
      <c r="F70" s="33"/>
      <c r="G70" s="33"/>
      <c r="H70" s="33"/>
      <c r="J70" s="28"/>
      <c r="K70" s="29"/>
      <c r="L70" s="28"/>
      <c r="M70" s="30"/>
    </row>
    <row r="71" spans="1:17" ht="16.5" customHeight="1">
      <c r="A71" s="23"/>
      <c r="B71" s="34"/>
      <c r="C71" s="35"/>
      <c r="D71" s="23"/>
      <c r="E71" s="23"/>
      <c r="F71" s="23"/>
      <c r="G71" s="23"/>
      <c r="H71" s="23"/>
      <c r="I71" s="23"/>
      <c r="J71" s="23"/>
      <c r="K71" s="23"/>
      <c r="Q71" s="32"/>
    </row>
    <row r="72" spans="1:11" ht="15.75" customHeight="1">
      <c r="A72" s="23"/>
      <c r="B72" s="36" t="s">
        <v>8</v>
      </c>
      <c r="C72" s="55">
        <f>AVERAGE(C5:C49)</f>
        <v>353.20536960000004</v>
      </c>
      <c r="D72" s="37"/>
      <c r="E72" s="34"/>
      <c r="F72" s="34"/>
      <c r="G72" s="23"/>
      <c r="H72" s="38" t="s">
        <v>8</v>
      </c>
      <c r="I72" s="39" t="s">
        <v>20</v>
      </c>
      <c r="J72" s="40"/>
      <c r="K72" s="41"/>
    </row>
    <row r="73" spans="1:11" ht="15.75" customHeight="1">
      <c r="A73" s="23"/>
      <c r="B73" s="42" t="s">
        <v>10</v>
      </c>
      <c r="C73" s="56">
        <f>STDEV(C5:C49)</f>
        <v>173.7982159483164</v>
      </c>
      <c r="D73" s="37"/>
      <c r="E73" s="34"/>
      <c r="F73" s="34"/>
      <c r="G73" s="23"/>
      <c r="H73" s="44" t="s">
        <v>10</v>
      </c>
      <c r="I73" s="45" t="s">
        <v>12</v>
      </c>
      <c r="J73" s="46"/>
      <c r="K73" s="47"/>
    </row>
    <row r="74" spans="1:15" ht="15.75" customHeight="1">
      <c r="A74" s="34"/>
      <c r="B74" s="42" t="s">
        <v>13</v>
      </c>
      <c r="C74" s="43">
        <f>C73/C72</f>
        <v>0.4920599484236051</v>
      </c>
      <c r="D74" s="37"/>
      <c r="E74" s="48">
        <f>C74*100</f>
        <v>49.20599484236051</v>
      </c>
      <c r="F74" s="34" t="s">
        <v>2</v>
      </c>
      <c r="G74" s="23"/>
      <c r="H74" s="44" t="s">
        <v>13</v>
      </c>
      <c r="I74" s="45" t="s">
        <v>14</v>
      </c>
      <c r="J74" s="46"/>
      <c r="K74" s="47"/>
      <c r="M74" s="54" t="s">
        <v>19</v>
      </c>
      <c r="N74" s="2">
        <f>C79-C80-C81</f>
        <v>33</v>
      </c>
      <c r="O74" s="2" t="s">
        <v>0</v>
      </c>
    </row>
    <row r="75" spans="1:15" ht="15.75" customHeight="1">
      <c r="A75" s="34"/>
      <c r="B75" s="42" t="s">
        <v>9</v>
      </c>
      <c r="C75" s="56">
        <f>C72-C73</f>
        <v>179.40715365168364</v>
      </c>
      <c r="D75" s="37"/>
      <c r="E75" s="34"/>
      <c r="F75" s="34"/>
      <c r="G75" s="23"/>
      <c r="H75" s="44" t="s">
        <v>9</v>
      </c>
      <c r="I75" s="45" t="s">
        <v>15</v>
      </c>
      <c r="J75" s="46"/>
      <c r="K75" s="47"/>
      <c r="M75" s="54" t="s">
        <v>18</v>
      </c>
      <c r="N75" s="2">
        <f>C80</f>
        <v>6</v>
      </c>
      <c r="O75" s="2" t="s">
        <v>0</v>
      </c>
    </row>
    <row r="76" spans="1:15" ht="15.75" customHeight="1">
      <c r="A76" s="34"/>
      <c r="B76" s="49" t="s">
        <v>11</v>
      </c>
      <c r="C76" s="57">
        <f>C72+C73</f>
        <v>527.0035855483164</v>
      </c>
      <c r="D76" s="37"/>
      <c r="E76" s="34"/>
      <c r="F76" s="34"/>
      <c r="G76" s="23"/>
      <c r="H76" s="50" t="s">
        <v>11</v>
      </c>
      <c r="I76" s="51" t="s">
        <v>16</v>
      </c>
      <c r="J76" s="52"/>
      <c r="K76" s="53"/>
      <c r="M76" s="54" t="s">
        <v>17</v>
      </c>
      <c r="N76" s="2">
        <f>C81</f>
        <v>6</v>
      </c>
      <c r="O76" s="2" t="s">
        <v>0</v>
      </c>
    </row>
    <row r="77" spans="1:6" ht="17.25" customHeight="1">
      <c r="A77" s="31"/>
      <c r="C77" s="31"/>
      <c r="D77" s="31"/>
      <c r="E77" s="31"/>
      <c r="F77" s="31"/>
    </row>
    <row r="78" spans="1:3" ht="11.25">
      <c r="A78" s="31"/>
      <c r="C78" s="31"/>
    </row>
    <row r="79" spans="1:3" ht="11.25">
      <c r="A79" s="31"/>
      <c r="C79" s="2">
        <f>MAX(I5:I68)</f>
        <v>45</v>
      </c>
    </row>
    <row r="80" ht="11.25">
      <c r="C80" s="2">
        <f>COUNTIF(C5:C47,"&gt;537")</f>
        <v>6</v>
      </c>
    </row>
    <row r="81" ht="11.25">
      <c r="C81" s="2">
        <f>COUNTIF(C6:C47,"&lt;194")</f>
        <v>6</v>
      </c>
    </row>
  </sheetData>
  <sheetProtection/>
  <mergeCells count="2">
    <mergeCell ref="B2:B4"/>
    <mergeCell ref="K48:N4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2024-05-29T02:45:41Z</dcterms:modified>
  <cp:category/>
  <cp:version/>
  <cp:contentType/>
  <cp:contentStatus/>
</cp:coreProperties>
</file>