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8205" activeTab="0"/>
  </bookViews>
  <sheets>
    <sheet name="N65" sheetId="1" r:id="rId1"/>
    <sheet name="เฉลี่ย5ปี" sheetId="2" r:id="rId2"/>
  </sheets>
  <definedNames>
    <definedName name="_xlnm.Print_Area" localSheetId="0">'N65'!$A:$N</definedName>
  </definedNames>
  <calcPr fullCalcOnLoad="1"/>
</workbook>
</file>

<file path=xl/sharedStrings.xml><?xml version="1.0" encoding="utf-8"?>
<sst xmlns="http://schemas.openxmlformats.org/spreadsheetml/2006/main" count="79" uniqueCount="33">
  <si>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</si>
  <si>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</si>
  <si>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</si>
  <si>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</si>
  <si>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</si>
  <si>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</si>
  <si>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</si>
  <si>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</si>
  <si>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</si>
  <si>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</si>
  <si>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</si>
  <si>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</si>
  <si>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</si>
  <si>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</si>
  <si>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</si>
  <si>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</si>
  <si>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เฉลี่ย</t>
  </si>
  <si>
    <t>ต่ำสุด</t>
  </si>
  <si>
    <t>ปริมาณตะกอน</t>
  </si>
  <si>
    <t xml:space="preserve">สูงสุด </t>
  </si>
  <si>
    <t>Sediment  Yield  :</t>
  </si>
  <si>
    <t>ปริมาณตะกอนรายปีเฉลี่ย</t>
  </si>
  <si>
    <t>=</t>
  </si>
  <si>
    <t>D.A.</t>
  </si>
  <si>
    <t>-</t>
  </si>
  <si>
    <t>เฉลี่ยตะกอน5ปี</t>
  </si>
  <si>
    <t>ตัน</t>
  </si>
  <si>
    <t>ตัน/ตร.กม.</t>
  </si>
  <si>
    <t>ห้วยน้ำยาว สถานี N.65  บ้านปางสา อ.ท่าวังผา จ.น่าน</t>
  </si>
  <si>
    <t>พื้นที่รับน้ำ 621 ตร.กม.</t>
  </si>
  <si>
    <t>3. ปี2554 หยุดการสำรวจตะกอนชั่วคราว</t>
  </si>
  <si>
    <t>2. ปี2549 หยุดการสำรวจตะกอนชั่วคราว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</si>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</sst>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#,##0.0"/>
    <numFmt numFmtId="213" formatCode="0.000"/>
    <numFmt numFmtId="214" formatCode="0.0000000000"/>
  </numFmts>
  <fonts count="43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0"/>
      <name val="Arial"/>
      <family val="2"/>
    </font>
    <font>
      <sz val="14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>
      <alignment/>
      <protection/>
    </xf>
    <xf numFmtId="0" fontId="26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6" xfId="0" applyNumberFormat="1" applyFont="1" applyBorder="1" applyAlignment="1" applyProtection="1">
      <alignment horizontal="right" vertical="center"/>
      <protection/>
    </xf>
    <xf numFmtId="3" fontId="7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1" fontId="7" fillId="0" borderId="31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 horizontal="left"/>
    </xf>
    <xf numFmtId="211" fontId="7" fillId="0" borderId="34" xfId="0" applyNumberFormat="1" applyFont="1" applyBorder="1" applyAlignment="1">
      <alignment/>
    </xf>
    <xf numFmtId="211" fontId="7" fillId="0" borderId="35" xfId="0" applyNumberFormat="1" applyFont="1" applyBorder="1" applyAlignment="1">
      <alignment/>
    </xf>
    <xf numFmtId="0" fontId="7" fillId="0" borderId="33" xfId="0" applyFont="1" applyBorder="1" applyAlignment="1">
      <alignment/>
    </xf>
    <xf numFmtId="211" fontId="8" fillId="0" borderId="0" xfId="0" applyNumberFormat="1" applyFont="1" applyBorder="1" applyAlignment="1">
      <alignment horizontal="left"/>
    </xf>
    <xf numFmtId="211" fontId="7" fillId="0" borderId="0" xfId="0" applyNumberFormat="1" applyFont="1" applyBorder="1" applyAlignment="1">
      <alignment horizontal="centerContinuous"/>
    </xf>
    <xf numFmtId="21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211" fontId="7" fillId="0" borderId="35" xfId="0" applyNumberFormat="1" applyFont="1" applyBorder="1" applyAlignment="1">
      <alignment horizontal="centerContinuous"/>
    </xf>
    <xf numFmtId="211" fontId="9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0" fontId="7" fillId="0" borderId="36" xfId="0" applyFont="1" applyBorder="1" applyAlignment="1">
      <alignment/>
    </xf>
    <xf numFmtId="2" fontId="7" fillId="0" borderId="37" xfId="0" applyNumberFormat="1" applyFont="1" applyBorder="1" applyAlignment="1">
      <alignment/>
    </xf>
    <xf numFmtId="0" fontId="7" fillId="0" borderId="37" xfId="0" applyFont="1" applyBorder="1" applyAlignment="1">
      <alignment/>
    </xf>
    <xf numFmtId="2" fontId="7" fillId="0" borderId="38" xfId="0" applyNumberFormat="1" applyFont="1" applyBorder="1" applyAlignment="1">
      <alignment/>
    </xf>
    <xf numFmtId="21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40</xdr:row>
      <xdr:rowOff>0</xdr:rowOff>
    </xdr:from>
    <xdr:to>
      <xdr:col>7</xdr:col>
      <xdr:colOff>276225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>
          <a:off x="1981200" y="104965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209550</xdr:colOff>
      <xdr:row>40</xdr:row>
      <xdr:rowOff>0</xdr:rowOff>
    </xdr:from>
    <xdr:to>
      <xdr:col>10</xdr:col>
      <xdr:colOff>314325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4743450" y="10496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P42" sqref="P42"/>
    </sheetView>
  </sheetViews>
  <sheetFormatPr defaultColWidth="9.00390625" defaultRowHeight="20.25"/>
  <cols>
    <col min="1" max="1" width="4.25390625" style="7" customWidth="1"/>
    <col min="2" max="2" width="6.75390625" style="28" customWidth="1"/>
    <col min="3" max="3" width="6.25390625" style="28" customWidth="1"/>
    <col min="4" max="4" width="6.75390625" style="28" customWidth="1"/>
    <col min="5" max="5" width="7.75390625" style="28" customWidth="1"/>
    <col min="6" max="6" width="7.625" style="28" customWidth="1"/>
    <col min="7" max="8" width="6.875" style="28" customWidth="1"/>
    <col min="9" max="10" width="6.375" style="28" customWidth="1"/>
    <col min="11" max="13" width="6.125" style="28" customWidth="1"/>
    <col min="14" max="14" width="12.625" style="28" customWidth="1"/>
    <col min="15" max="16384" width="9.00390625" style="7" customWidth="1"/>
  </cols>
  <sheetData>
    <row r="1" spans="1:14" ht="18">
      <c r="A1" s="25" t="s">
        <v>0</v>
      </c>
      <c r="B1" s="26"/>
      <c r="C1" s="26"/>
      <c r="D1" s="26"/>
      <c r="E1" s="26"/>
      <c r="F1" s="27"/>
      <c r="G1" s="26"/>
      <c r="H1" s="26"/>
      <c r="I1" s="26"/>
      <c r="J1" s="26"/>
      <c r="K1" s="26"/>
      <c r="L1" s="26"/>
      <c r="M1" s="26"/>
      <c r="N1" s="26"/>
    </row>
    <row r="2" spans="1:14" ht="18">
      <c r="A2" s="25"/>
      <c r="B2" s="26"/>
      <c r="C2" s="26"/>
      <c r="D2" s="26"/>
      <c r="E2" s="26"/>
      <c r="F2" s="27"/>
      <c r="G2" s="26"/>
      <c r="H2" s="26"/>
      <c r="I2" s="26"/>
      <c r="J2" s="26"/>
      <c r="K2" s="26"/>
      <c r="L2" s="26"/>
      <c r="M2" s="26"/>
      <c r="N2" s="26"/>
    </row>
    <row r="3" spans="1:17" ht="26.25" customHeight="1">
      <c r="A3" s="28" t="s">
        <v>28</v>
      </c>
      <c r="B3" s="7"/>
      <c r="K3" s="7"/>
      <c r="L3" s="67" t="s">
        <v>29</v>
      </c>
      <c r="M3" s="67"/>
      <c r="N3" s="67"/>
      <c r="Q3" s="7">
        <v>621</v>
      </c>
    </row>
    <row r="4" spans="1:14" ht="26.25" customHeight="1">
      <c r="A4" s="29"/>
      <c r="N4" s="30"/>
    </row>
    <row r="5" spans="1:14" ht="23.25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18</v>
      </c>
    </row>
    <row r="6" spans="1:14" ht="23.25" customHeight="1">
      <c r="A6" s="34" t="s">
        <v>1</v>
      </c>
      <c r="B6" s="35" t="s">
        <v>2</v>
      </c>
      <c r="C6" s="35" t="s">
        <v>3</v>
      </c>
      <c r="D6" s="35" t="s">
        <v>4</v>
      </c>
      <c r="E6" s="35" t="s">
        <v>5</v>
      </c>
      <c r="F6" s="35" t="s">
        <v>6</v>
      </c>
      <c r="G6" s="35" t="s">
        <v>7</v>
      </c>
      <c r="H6" s="35" t="s">
        <v>8</v>
      </c>
      <c r="I6" s="35" t="s">
        <v>9</v>
      </c>
      <c r="J6" s="35" t="s">
        <v>10</v>
      </c>
      <c r="K6" s="35" t="s">
        <v>11</v>
      </c>
      <c r="L6" s="35" t="s">
        <v>12</v>
      </c>
      <c r="M6" s="35" t="s">
        <v>13</v>
      </c>
      <c r="N6" s="36" t="s">
        <v>14</v>
      </c>
    </row>
    <row r="7" spans="1:14" ht="23.25" customHeight="1">
      <c r="A7" s="37" t="s">
        <v>15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 t="s">
        <v>26</v>
      </c>
    </row>
    <row r="8" spans="1:14" s="28" customFormat="1" ht="20.25" customHeight="1">
      <c r="A8" s="40">
        <v>2540</v>
      </c>
      <c r="B8" s="41">
        <v>376.71</v>
      </c>
      <c r="C8" s="41">
        <v>630.4</v>
      </c>
      <c r="D8" s="41">
        <v>441.55</v>
      </c>
      <c r="E8" s="41">
        <v>4416.86</v>
      </c>
      <c r="F8" s="41">
        <v>27309.06</v>
      </c>
      <c r="G8" s="41">
        <v>17446.64</v>
      </c>
      <c r="H8" s="41">
        <v>6718.26</v>
      </c>
      <c r="I8" s="41">
        <v>1439.51</v>
      </c>
      <c r="J8" s="41">
        <v>594.62</v>
      </c>
      <c r="K8" s="41">
        <v>338.46</v>
      </c>
      <c r="L8" s="41">
        <v>190.3</v>
      </c>
      <c r="M8" s="41">
        <v>84.2</v>
      </c>
      <c r="N8" s="42">
        <f>SUM(A8:M8)</f>
        <v>62526.57000000001</v>
      </c>
    </row>
    <row r="9" spans="1:14" s="28" customFormat="1" ht="20.25" customHeight="1">
      <c r="A9" s="40">
        <v>2541</v>
      </c>
      <c r="B9" s="41">
        <v>372</v>
      </c>
      <c r="C9" s="41">
        <v>668</v>
      </c>
      <c r="D9" s="41">
        <v>2338</v>
      </c>
      <c r="E9" s="41">
        <v>7975</v>
      </c>
      <c r="F9" s="41">
        <v>3626</v>
      </c>
      <c r="G9" s="41">
        <v>25771</v>
      </c>
      <c r="H9" s="41">
        <v>931</v>
      </c>
      <c r="I9" s="41">
        <v>453</v>
      </c>
      <c r="J9" s="41">
        <v>249</v>
      </c>
      <c r="K9" s="41">
        <v>137</v>
      </c>
      <c r="L9" s="41">
        <v>74</v>
      </c>
      <c r="M9" s="41">
        <v>42</v>
      </c>
      <c r="N9" s="42">
        <f aca="true" t="shared" si="0" ref="N9:N15">SUM(A9:M9)</f>
        <v>45177</v>
      </c>
    </row>
    <row r="10" spans="1:14" s="28" customFormat="1" ht="20.25" customHeight="1">
      <c r="A10" s="40">
        <v>2542</v>
      </c>
      <c r="B10" s="41">
        <v>113</v>
      </c>
      <c r="C10" s="41">
        <v>566</v>
      </c>
      <c r="D10" s="41">
        <v>3008</v>
      </c>
      <c r="E10" s="41">
        <v>2755</v>
      </c>
      <c r="F10" s="41">
        <v>11296</v>
      </c>
      <c r="G10" s="41">
        <v>26279</v>
      </c>
      <c r="H10" s="41">
        <v>4471</v>
      </c>
      <c r="I10" s="41">
        <v>1253</v>
      </c>
      <c r="J10" s="41">
        <v>592</v>
      </c>
      <c r="K10" s="41">
        <v>495</v>
      </c>
      <c r="L10" s="41">
        <v>316</v>
      </c>
      <c r="M10" s="41">
        <v>269</v>
      </c>
      <c r="N10" s="42">
        <f t="shared" si="0"/>
        <v>53955</v>
      </c>
    </row>
    <row r="11" spans="1:14" s="28" customFormat="1" ht="20.25" customHeight="1">
      <c r="A11" s="40">
        <v>2543</v>
      </c>
      <c r="B11" s="41">
        <v>154.8</v>
      </c>
      <c r="C11" s="41">
        <v>3139.4</v>
      </c>
      <c r="D11" s="41">
        <v>2500.3</v>
      </c>
      <c r="E11" s="41">
        <v>13510.5</v>
      </c>
      <c r="F11" s="41">
        <v>6441.9</v>
      </c>
      <c r="G11" s="41">
        <v>20020.7</v>
      </c>
      <c r="H11" s="41">
        <v>2378.5</v>
      </c>
      <c r="I11" s="41">
        <v>813.6</v>
      </c>
      <c r="J11" s="41">
        <v>391.4</v>
      </c>
      <c r="K11" s="41">
        <v>227.8</v>
      </c>
      <c r="L11" s="41">
        <v>119.4</v>
      </c>
      <c r="M11" s="41">
        <v>198.3</v>
      </c>
      <c r="N11" s="42">
        <f t="shared" si="0"/>
        <v>52439.60000000001</v>
      </c>
    </row>
    <row r="12" spans="1:14" s="28" customFormat="1" ht="20.25" customHeight="1">
      <c r="A12" s="40">
        <v>2544</v>
      </c>
      <c r="B12" s="41">
        <v>97.8</v>
      </c>
      <c r="C12" s="41">
        <v>1244</v>
      </c>
      <c r="D12" s="41">
        <v>1887.3</v>
      </c>
      <c r="E12" s="41">
        <v>12475.3</v>
      </c>
      <c r="F12" s="41">
        <v>16418.5</v>
      </c>
      <c r="G12" s="41">
        <v>10099.3</v>
      </c>
      <c r="H12" s="41">
        <v>3471.7</v>
      </c>
      <c r="I12" s="41">
        <v>1859.4</v>
      </c>
      <c r="J12" s="41">
        <v>913.5</v>
      </c>
      <c r="K12" s="41">
        <v>571.5</v>
      </c>
      <c r="L12" s="41">
        <v>361.7</v>
      </c>
      <c r="M12" s="41">
        <v>214.1</v>
      </c>
      <c r="N12" s="42">
        <f t="shared" si="0"/>
        <v>52158.09999999999</v>
      </c>
    </row>
    <row r="13" spans="1:14" s="28" customFormat="1" ht="20.25" customHeight="1">
      <c r="A13" s="40">
        <v>2545</v>
      </c>
      <c r="B13" s="41">
        <v>173.7</v>
      </c>
      <c r="C13" s="41">
        <v>3608.9</v>
      </c>
      <c r="D13" s="41">
        <v>14241.7</v>
      </c>
      <c r="E13" s="41">
        <v>13002.2</v>
      </c>
      <c r="F13" s="41">
        <v>26361.4</v>
      </c>
      <c r="G13" s="41">
        <v>21597.4</v>
      </c>
      <c r="H13" s="41">
        <v>3549.2</v>
      </c>
      <c r="I13" s="41">
        <v>1589.7</v>
      </c>
      <c r="J13" s="41">
        <v>835.8</v>
      </c>
      <c r="K13" s="41">
        <v>507.1</v>
      </c>
      <c r="L13" s="41">
        <v>225.8</v>
      </c>
      <c r="M13" s="41">
        <v>230.6</v>
      </c>
      <c r="N13" s="42">
        <f t="shared" si="0"/>
        <v>88468.50000000001</v>
      </c>
    </row>
    <row r="14" spans="1:14" s="28" customFormat="1" ht="20.25" customHeight="1">
      <c r="A14" s="40">
        <v>2546</v>
      </c>
      <c r="B14" s="41">
        <v>68</v>
      </c>
      <c r="C14" s="41">
        <v>69.8</v>
      </c>
      <c r="D14" s="41">
        <v>79.4</v>
      </c>
      <c r="E14" s="41">
        <v>7619.4</v>
      </c>
      <c r="F14" s="41">
        <v>911.5</v>
      </c>
      <c r="G14" s="41">
        <v>12017.1</v>
      </c>
      <c r="H14" s="41">
        <v>106.7</v>
      </c>
      <c r="I14" s="41">
        <v>81.8</v>
      </c>
      <c r="J14" s="41">
        <v>74.8</v>
      </c>
      <c r="K14" s="41">
        <v>71.5</v>
      </c>
      <c r="L14" s="41">
        <v>61.2</v>
      </c>
      <c r="M14" s="41">
        <v>43.9</v>
      </c>
      <c r="N14" s="42">
        <f t="shared" si="0"/>
        <v>23751.100000000002</v>
      </c>
    </row>
    <row r="15" spans="1:14" s="28" customFormat="1" ht="20.25" customHeight="1">
      <c r="A15" s="40">
        <v>2547</v>
      </c>
      <c r="B15" s="41">
        <v>155.63672142807508</v>
      </c>
      <c r="C15" s="41">
        <v>499.35440102994585</v>
      </c>
      <c r="D15" s="41">
        <v>2523.4103244949424</v>
      </c>
      <c r="E15" s="41">
        <v>11685.652651644072</v>
      </c>
      <c r="F15" s="41">
        <v>22856.48245313434</v>
      </c>
      <c r="G15" s="41">
        <v>42412.84228246193</v>
      </c>
      <c r="H15" s="41">
        <v>3225.349199469116</v>
      </c>
      <c r="I15" s="41">
        <v>1007.8993160286379</v>
      </c>
      <c r="J15" s="41">
        <v>522.1090965015923</v>
      </c>
      <c r="K15" s="41">
        <v>311.5695118377913</v>
      </c>
      <c r="L15" s="41">
        <v>162.7725182057324</v>
      </c>
      <c r="M15" s="41">
        <v>129.61436451436919</v>
      </c>
      <c r="N15" s="42">
        <f t="shared" si="0"/>
        <v>88039.69284075055</v>
      </c>
    </row>
    <row r="16" spans="1:14" s="28" customFormat="1" ht="20.25" customHeight="1">
      <c r="A16" s="40">
        <v>2548</v>
      </c>
      <c r="B16" s="41">
        <v>114.02048822424108</v>
      </c>
      <c r="C16" s="41">
        <v>130.61776076000604</v>
      </c>
      <c r="D16" s="41">
        <v>1318.8794054819807</v>
      </c>
      <c r="E16" s="41">
        <v>2784.350509038766</v>
      </c>
      <c r="F16" s="41">
        <v>21961.903198891894</v>
      </c>
      <c r="G16" s="41">
        <v>15767.760683993592</v>
      </c>
      <c r="H16" s="41">
        <v>7659.321433126596</v>
      </c>
      <c r="I16" s="41">
        <v>1805.5483598056887</v>
      </c>
      <c r="J16" s="41">
        <v>853.2206249027583</v>
      </c>
      <c r="K16" s="41">
        <v>455.0318620539581</v>
      </c>
      <c r="L16" s="41">
        <v>262.27078012991376</v>
      </c>
      <c r="M16" s="41">
        <v>212.91994483765973</v>
      </c>
      <c r="N16" s="42">
        <f>SUM(A16:M16)</f>
        <v>55873.84505124705</v>
      </c>
    </row>
    <row r="17" spans="1:14" s="28" customFormat="1" ht="20.25" customHeight="1">
      <c r="A17" s="40">
        <v>2549</v>
      </c>
      <c r="B17" s="41" t="s">
        <v>24</v>
      </c>
      <c r="C17" s="41" t="s">
        <v>24</v>
      </c>
      <c r="D17" s="41" t="s">
        <v>24</v>
      </c>
      <c r="E17" s="41" t="s">
        <v>24</v>
      </c>
      <c r="F17" s="41" t="s">
        <v>24</v>
      </c>
      <c r="G17" s="41" t="s">
        <v>24</v>
      </c>
      <c r="H17" s="41" t="s">
        <v>24</v>
      </c>
      <c r="I17" s="41" t="s">
        <v>24</v>
      </c>
      <c r="J17" s="41" t="s">
        <v>24</v>
      </c>
      <c r="K17" s="41" t="s">
        <v>24</v>
      </c>
      <c r="L17" s="41" t="s">
        <v>24</v>
      </c>
      <c r="M17" s="41" t="s">
        <v>24</v>
      </c>
      <c r="N17" s="42" t="s">
        <v>24</v>
      </c>
    </row>
    <row r="18" spans="1:17" s="28" customFormat="1" ht="20.25" customHeight="1">
      <c r="A18" s="40">
        <v>2550</v>
      </c>
      <c r="B18" s="41">
        <v>106.00431348899447</v>
      </c>
      <c r="C18" s="41">
        <v>416.2555350587095</v>
      </c>
      <c r="D18" s="41">
        <v>909.9198659448393</v>
      </c>
      <c r="E18" s="41">
        <v>3660.223439360281</v>
      </c>
      <c r="F18" s="41">
        <v>15643.717927600395</v>
      </c>
      <c r="G18" s="41">
        <v>11158.70445877719</v>
      </c>
      <c r="H18" s="41">
        <v>14299.823335677027</v>
      </c>
      <c r="I18" s="41">
        <v>1421.0762474447304</v>
      </c>
      <c r="J18" s="41">
        <v>387.426830270123</v>
      </c>
      <c r="K18" s="41">
        <v>43.63101597896099</v>
      </c>
      <c r="L18" s="41">
        <v>556.4581294913955</v>
      </c>
      <c r="M18" s="41">
        <v>13.218116281264207</v>
      </c>
      <c r="N18" s="42">
        <f>SUM(A18:M18)</f>
        <v>51166.45921537392</v>
      </c>
      <c r="Q18" s="29"/>
    </row>
    <row r="19" spans="1:17" s="28" customFormat="1" ht="20.25" customHeight="1">
      <c r="A19" s="40">
        <v>2551</v>
      </c>
      <c r="B19" s="43">
        <v>14517.505150068548</v>
      </c>
      <c r="C19" s="43">
        <v>4796.6373745866185</v>
      </c>
      <c r="D19" s="43">
        <v>55589.48488924651</v>
      </c>
      <c r="E19" s="43">
        <v>122751.54196074995</v>
      </c>
      <c r="F19" s="43">
        <v>79783.29512586707</v>
      </c>
      <c r="G19" s="43">
        <v>26838.85977169419</v>
      </c>
      <c r="H19" s="43">
        <v>6924.764544682659</v>
      </c>
      <c r="I19" s="43">
        <v>1462.9198420045338</v>
      </c>
      <c r="J19" s="43">
        <v>754.2036710873372</v>
      </c>
      <c r="K19" s="43">
        <v>387.68987866292775</v>
      </c>
      <c r="L19" s="43">
        <v>199.8578845567762</v>
      </c>
      <c r="M19" s="43">
        <v>224.71567797174944</v>
      </c>
      <c r="N19" s="42">
        <f>SUM(A19:M19)</f>
        <v>316782.47577117884</v>
      </c>
      <c r="Q19" s="29"/>
    </row>
    <row r="20" spans="1:17" s="28" customFormat="1" ht="20.25" customHeight="1">
      <c r="A20" s="40">
        <v>2552</v>
      </c>
      <c r="B20" s="41">
        <f>324.535910752825</f>
        <v>324.535910752825</v>
      </c>
      <c r="C20" s="41">
        <f>368.66762047019</f>
        <v>368.66762047019</v>
      </c>
      <c r="D20" s="41">
        <f>3013.93021559368</f>
        <v>3013.93021559368</v>
      </c>
      <c r="E20" s="41">
        <f>7763.59331837176</f>
        <v>7763.59331837176</v>
      </c>
      <c r="F20" s="41">
        <f>9262.90497036393</f>
        <v>9262.90497036393</v>
      </c>
      <c r="G20" s="41">
        <f>3362.54096280999</f>
        <v>3362.54096280999</v>
      </c>
      <c r="H20" s="41">
        <f>1641.93220308295</f>
        <v>1641.93220308295</v>
      </c>
      <c r="I20" s="41">
        <f>482.447127423569</f>
        <v>482.447127423569</v>
      </c>
      <c r="J20" s="41">
        <f>205.122165629711</f>
        <v>205.122165629711</v>
      </c>
      <c r="K20" s="41">
        <v>164.58235967559278</v>
      </c>
      <c r="L20" s="41">
        <v>68.05247969278082</v>
      </c>
      <c r="M20" s="41">
        <v>47.637817594454816</v>
      </c>
      <c r="N20" s="42">
        <f>SUM(A20:M20)</f>
        <v>29257.947151461438</v>
      </c>
      <c r="Q20" s="29"/>
    </row>
    <row r="21" spans="1:17" s="28" customFormat="1" ht="20.25" customHeight="1">
      <c r="A21" s="40">
        <v>2553</v>
      </c>
      <c r="B21" s="41">
        <v>104.13887704013175</v>
      </c>
      <c r="C21" s="41">
        <v>133.2249143813104</v>
      </c>
      <c r="D21" s="41">
        <v>120.86937619322796</v>
      </c>
      <c r="E21" s="41">
        <v>2117.6049563278475</v>
      </c>
      <c r="F21" s="41">
        <v>4101.551663853453</v>
      </c>
      <c r="G21" s="41">
        <v>3126.088084153656</v>
      </c>
      <c r="H21" s="41">
        <v>1420.6850612572182</v>
      </c>
      <c r="I21" s="41">
        <v>771.5580995027859</v>
      </c>
      <c r="J21" s="41">
        <v>506.82690935067626</v>
      </c>
      <c r="K21" s="41">
        <v>341.6449060306727</v>
      </c>
      <c r="L21" s="41">
        <v>133.3770822215917</v>
      </c>
      <c r="M21" s="41">
        <v>157.1807127650518</v>
      </c>
      <c r="N21" s="42">
        <f>SUM(A21:M21)</f>
        <v>15587.750643077627</v>
      </c>
      <c r="Q21" s="29"/>
    </row>
    <row r="22" spans="1:17" s="28" customFormat="1" ht="20.25" customHeight="1">
      <c r="A22" s="40">
        <v>2554</v>
      </c>
      <c r="B22" s="41" t="s">
        <v>24</v>
      </c>
      <c r="C22" s="41" t="s">
        <v>24</v>
      </c>
      <c r="D22" s="41" t="s">
        <v>24</v>
      </c>
      <c r="E22" s="41" t="s">
        <v>24</v>
      </c>
      <c r="F22" s="41" t="s">
        <v>24</v>
      </c>
      <c r="G22" s="41" t="s">
        <v>24</v>
      </c>
      <c r="H22" s="41" t="s">
        <v>24</v>
      </c>
      <c r="I22" s="41" t="s">
        <v>24</v>
      </c>
      <c r="J22" s="41" t="s">
        <v>24</v>
      </c>
      <c r="K22" s="41" t="s">
        <v>24</v>
      </c>
      <c r="L22" s="41" t="s">
        <v>24</v>
      </c>
      <c r="M22" s="41" t="s">
        <v>24</v>
      </c>
      <c r="N22" s="42" t="s">
        <v>24</v>
      </c>
      <c r="P22" s="44"/>
      <c r="Q22" s="29"/>
    </row>
    <row r="23" spans="1:17" s="28" customFormat="1" ht="20.25" customHeight="1">
      <c r="A23" s="40">
        <v>2555</v>
      </c>
      <c r="B23" s="41">
        <v>103.30033509481761</v>
      </c>
      <c r="C23" s="41">
        <v>285.45971701955096</v>
      </c>
      <c r="D23" s="41">
        <v>184.20432480862863</v>
      </c>
      <c r="E23" s="41">
        <v>2091.1263549269006</v>
      </c>
      <c r="F23" s="41">
        <v>7084.364441617773</v>
      </c>
      <c r="G23" s="41">
        <v>3526.0488561629636</v>
      </c>
      <c r="H23" s="41">
        <v>811.7967983728927</v>
      </c>
      <c r="I23" s="41">
        <v>456.34129649053205</v>
      </c>
      <c r="J23" s="41">
        <v>253.24735883154284</v>
      </c>
      <c r="K23" s="41">
        <v>96.66822237863926</v>
      </c>
      <c r="L23" s="41">
        <v>61.55478915475625</v>
      </c>
      <c r="M23" s="41">
        <v>37.48265639571002</v>
      </c>
      <c r="N23" s="42">
        <f>SUM(A23:M23)</f>
        <v>17546.595151254714</v>
      </c>
      <c r="Q23" s="29"/>
    </row>
    <row r="24" spans="1:17" s="45" customFormat="1" ht="20.25" customHeight="1">
      <c r="A24" s="40">
        <v>2556</v>
      </c>
      <c r="B24" s="41">
        <v>122.12976646569967</v>
      </c>
      <c r="C24" s="41">
        <v>217.94627109183523</v>
      </c>
      <c r="D24" s="41">
        <v>227.07812468477775</v>
      </c>
      <c r="E24" s="41">
        <v>23762.285274965845</v>
      </c>
      <c r="F24" s="41">
        <v>14003.975055398529</v>
      </c>
      <c r="G24" s="41">
        <v>8305.650952078071</v>
      </c>
      <c r="H24" s="41">
        <v>1804.9626751495416</v>
      </c>
      <c r="I24" s="41">
        <v>668.9887979736826</v>
      </c>
      <c r="J24" s="41">
        <v>412.1580943193379</v>
      </c>
      <c r="K24" s="41">
        <v>157.6239853173909</v>
      </c>
      <c r="L24" s="41">
        <v>69.68982661469651</v>
      </c>
      <c r="M24" s="41">
        <v>31.83040825947748</v>
      </c>
      <c r="N24" s="42">
        <f aca="true" t="shared" si="1" ref="N24:N33">SUM(A24:M24)</f>
        <v>52340.319232318885</v>
      </c>
      <c r="Q24" s="29"/>
    </row>
    <row r="25" spans="1:17" s="28" customFormat="1" ht="20.25" customHeight="1">
      <c r="A25" s="40">
        <v>2557</v>
      </c>
      <c r="B25" s="41">
        <v>38.652450576703174</v>
      </c>
      <c r="C25" s="41">
        <v>110.66292917195364</v>
      </c>
      <c r="D25" s="41">
        <v>179.01064366239135</v>
      </c>
      <c r="E25" s="41">
        <v>1052.2839643163938</v>
      </c>
      <c r="F25" s="41">
        <v>7509.011455047054</v>
      </c>
      <c r="G25" s="41">
        <v>6404.1315171451615</v>
      </c>
      <c r="H25" s="41">
        <v>1234.004854014464</v>
      </c>
      <c r="I25" s="41">
        <v>526.4822512235318</v>
      </c>
      <c r="J25" s="41">
        <v>229.72256611801168</v>
      </c>
      <c r="K25" s="41">
        <v>199.3648607113904</v>
      </c>
      <c r="L25" s="41">
        <v>112.34939116058354</v>
      </c>
      <c r="M25" s="41">
        <v>71.3390500505005</v>
      </c>
      <c r="N25" s="42">
        <f t="shared" si="1"/>
        <v>20224.01593319814</v>
      </c>
      <c r="Q25" s="29"/>
    </row>
    <row r="26" spans="1:17" s="28" customFormat="1" ht="20.25" customHeight="1">
      <c r="A26" s="40">
        <v>2558</v>
      </c>
      <c r="B26" s="41">
        <v>321.960212806759</v>
      </c>
      <c r="C26" s="41">
        <v>117.13358204780764</v>
      </c>
      <c r="D26" s="41">
        <v>201.59536114599572</v>
      </c>
      <c r="E26" s="41">
        <v>621.4614150006668</v>
      </c>
      <c r="F26" s="41">
        <v>3426.700102681592</v>
      </c>
      <c r="G26" s="41">
        <v>1866.495669612082</v>
      </c>
      <c r="H26" s="41">
        <v>1113.7085549476612</v>
      </c>
      <c r="I26" s="41">
        <v>324.8987377820208</v>
      </c>
      <c r="J26" s="41">
        <v>290.6416751676215</v>
      </c>
      <c r="K26" s="41">
        <v>140.07610477770152</v>
      </c>
      <c r="L26" s="41">
        <v>82.87257139852629</v>
      </c>
      <c r="M26" s="41">
        <v>39.788677648959805</v>
      </c>
      <c r="N26" s="42">
        <f t="shared" si="1"/>
        <v>11105.332665017393</v>
      </c>
      <c r="Q26" s="29"/>
    </row>
    <row r="27" spans="1:14" s="28" customFormat="1" ht="20.25" customHeight="1">
      <c r="A27" s="40">
        <v>2559</v>
      </c>
      <c r="B27" s="41">
        <v>26.73428756676315</v>
      </c>
      <c r="C27" s="41">
        <v>278.4684460977671</v>
      </c>
      <c r="D27" s="41">
        <v>339.31667220781947</v>
      </c>
      <c r="E27" s="41">
        <v>1447.090765210334</v>
      </c>
      <c r="F27" s="41">
        <v>8481.521794365868</v>
      </c>
      <c r="G27" s="41">
        <v>8645.705822392849</v>
      </c>
      <c r="H27" s="41">
        <v>2040.4062410896177</v>
      </c>
      <c r="I27" s="41">
        <v>723.2225649515292</v>
      </c>
      <c r="J27" s="41">
        <v>239.06670360416754</v>
      </c>
      <c r="K27" s="41">
        <v>204.10790930583204</v>
      </c>
      <c r="L27" s="41">
        <v>79.38398661576696</v>
      </c>
      <c r="M27" s="41">
        <v>62.46885306840904</v>
      </c>
      <c r="N27" s="42">
        <f t="shared" si="1"/>
        <v>25126.494046476728</v>
      </c>
    </row>
    <row r="28" spans="1:14" s="28" customFormat="1" ht="20.25" customHeight="1">
      <c r="A28" s="40">
        <v>2560</v>
      </c>
      <c r="B28" s="41">
        <v>261.9001570806262</v>
      </c>
      <c r="C28" s="41">
        <v>548.5250174408666</v>
      </c>
      <c r="D28" s="41">
        <v>285.3935144669268</v>
      </c>
      <c r="E28" s="41">
        <v>4838.386193010285</v>
      </c>
      <c r="F28" s="41">
        <v>9520.757797013624</v>
      </c>
      <c r="G28" s="41">
        <v>11873.832211904517</v>
      </c>
      <c r="H28" s="41">
        <v>2697.7613511723416</v>
      </c>
      <c r="I28" s="41">
        <v>724.4484915162218</v>
      </c>
      <c r="J28" s="41">
        <v>304.6894865276205</v>
      </c>
      <c r="K28" s="41">
        <v>163.61185094759094</v>
      </c>
      <c r="L28" s="41">
        <v>55.95236818729159</v>
      </c>
      <c r="M28" s="41">
        <v>54.61959116739064</v>
      </c>
      <c r="N28" s="42">
        <f t="shared" si="1"/>
        <v>33889.878030435306</v>
      </c>
    </row>
    <row r="29" spans="1:14" s="28" customFormat="1" ht="20.25" customHeight="1">
      <c r="A29" s="40">
        <v>2561</v>
      </c>
      <c r="B29" s="41">
        <v>106.60734108586642</v>
      </c>
      <c r="C29" s="41">
        <v>363.7847705801996</v>
      </c>
      <c r="D29" s="41">
        <v>4769.625346394955</v>
      </c>
      <c r="E29" s="41">
        <v>24352.926230828427</v>
      </c>
      <c r="F29" s="41">
        <v>21896.93999946917</v>
      </c>
      <c r="G29" s="41">
        <v>26304.03736148271</v>
      </c>
      <c r="H29" s="41">
        <v>3271.0212239964376</v>
      </c>
      <c r="I29" s="41">
        <v>768.6046933069465</v>
      </c>
      <c r="J29" s="41">
        <v>361.1040871430424</v>
      </c>
      <c r="K29" s="41">
        <v>264.57816336995154</v>
      </c>
      <c r="L29" s="41">
        <v>91.79057007490272</v>
      </c>
      <c r="M29" s="41">
        <v>53.96001270180141</v>
      </c>
      <c r="N29" s="42">
        <f t="shared" si="1"/>
        <v>85165.9798004344</v>
      </c>
    </row>
    <row r="30" spans="1:14" s="28" customFormat="1" ht="20.25" customHeight="1">
      <c r="A30" s="40">
        <v>2562</v>
      </c>
      <c r="B30" s="41">
        <v>64.50752528072317</v>
      </c>
      <c r="C30" s="41">
        <v>61.801892178952016</v>
      </c>
      <c r="D30" s="41">
        <v>75.92376350063027</v>
      </c>
      <c r="E30" s="41">
        <v>159.8114056976749</v>
      </c>
      <c r="F30" s="41">
        <v>6217.722407411817</v>
      </c>
      <c r="G30" s="41">
        <v>2035.537023450375</v>
      </c>
      <c r="H30" s="41">
        <v>239.3849342265398</v>
      </c>
      <c r="I30" s="41">
        <v>121.219901781627</v>
      </c>
      <c r="J30" s="41">
        <v>54.131079149864924</v>
      </c>
      <c r="K30" s="41">
        <v>71.5028812598247</v>
      </c>
      <c r="L30" s="41">
        <v>35.28041077822943</v>
      </c>
      <c r="M30" s="41">
        <v>10.086224067838442</v>
      </c>
      <c r="N30" s="42">
        <f t="shared" si="1"/>
        <v>11708.909448784096</v>
      </c>
    </row>
    <row r="31" spans="1:14" s="28" customFormat="1" ht="20.25" customHeight="1">
      <c r="A31" s="40">
        <v>2563</v>
      </c>
      <c r="B31" s="41">
        <v>121.46295207057874</v>
      </c>
      <c r="C31" s="41">
        <v>249.54684373859382</v>
      </c>
      <c r="D31" s="41">
        <v>746.6153127088248</v>
      </c>
      <c r="E31" s="41">
        <v>815.8997838946351</v>
      </c>
      <c r="F31" s="41">
        <v>30005.834608334302</v>
      </c>
      <c r="G31" s="41">
        <v>8812.89164715016</v>
      </c>
      <c r="H31" s="41">
        <v>1536.6918642726002</v>
      </c>
      <c r="I31" s="41">
        <v>625.5949200572361</v>
      </c>
      <c r="J31" s="41">
        <v>366.0595994359317</v>
      </c>
      <c r="K31" s="41">
        <v>217.42102530540816</v>
      </c>
      <c r="L31" s="41">
        <v>172.61127283371758</v>
      </c>
      <c r="M31" s="41">
        <v>112.95749108921406</v>
      </c>
      <c r="N31" s="42">
        <f t="shared" si="1"/>
        <v>46346.5873208912</v>
      </c>
    </row>
    <row r="32" spans="1:14" s="28" customFormat="1" ht="20.25" customHeight="1">
      <c r="A32" s="40">
        <v>2564</v>
      </c>
      <c r="B32" s="41">
        <v>150.53035264347469</v>
      </c>
      <c r="C32" s="41">
        <v>77.85630152320431</v>
      </c>
      <c r="D32" s="41">
        <v>2178.9362151758996</v>
      </c>
      <c r="E32" s="41">
        <v>2061.931206956784</v>
      </c>
      <c r="F32" s="41">
        <v>5137.361476660254</v>
      </c>
      <c r="G32" s="41">
        <v>1124.9805145851913</v>
      </c>
      <c r="H32" s="41">
        <v>620.9112378686182</v>
      </c>
      <c r="I32" s="41">
        <v>328.7745465882648</v>
      </c>
      <c r="J32" s="41">
        <v>146.65740623860947</v>
      </c>
      <c r="K32" s="41">
        <v>120.8467257177238</v>
      </c>
      <c r="L32" s="41">
        <v>71.6129316520326</v>
      </c>
      <c r="M32" s="41">
        <v>107.7008352020918</v>
      </c>
      <c r="N32" s="42">
        <f t="shared" si="1"/>
        <v>14692.09975081215</v>
      </c>
    </row>
    <row r="33" spans="1:14" s="28" customFormat="1" ht="20.25" customHeight="1">
      <c r="A33" s="40">
        <v>2565</v>
      </c>
      <c r="B33" s="41">
        <v>147.33737047366358</v>
      </c>
      <c r="C33" s="41">
        <v>1611.7091586716454</v>
      </c>
      <c r="D33" s="41">
        <v>5309.304211969159</v>
      </c>
      <c r="E33" s="41">
        <v>18795.260429669215</v>
      </c>
      <c r="F33" s="41">
        <v>56766.06992142618</v>
      </c>
      <c r="G33" s="41">
        <v>15752.911847459623</v>
      </c>
      <c r="H33" s="41">
        <v>8127.7746669872895</v>
      </c>
      <c r="I33" s="41">
        <v>1476.621814689308</v>
      </c>
      <c r="J33" s="41">
        <v>637.8053049543449</v>
      </c>
      <c r="K33" s="41">
        <v>311.9919661104107</v>
      </c>
      <c r="L33" s="41">
        <v>168.46283769186883</v>
      </c>
      <c r="M33" s="41">
        <v>125.54882541508543</v>
      </c>
      <c r="N33" s="42">
        <f t="shared" si="1"/>
        <v>111795.79835551776</v>
      </c>
    </row>
    <row r="34" spans="1:14" s="28" customFormat="1" ht="20.25" customHeight="1">
      <c r="A34" s="40">
        <v>2566</v>
      </c>
      <c r="B34" s="41">
        <v>51.317642696315914</v>
      </c>
      <c r="C34" s="41">
        <v>112.01483497959758</v>
      </c>
      <c r="D34" s="41">
        <v>353.0902052539902</v>
      </c>
      <c r="E34" s="41">
        <v>4049.6769001498114</v>
      </c>
      <c r="F34" s="41">
        <v>10449.284314352792</v>
      </c>
      <c r="G34" s="41">
        <v>6465.467569601422</v>
      </c>
      <c r="H34" s="41">
        <v>2245.549213925277</v>
      </c>
      <c r="I34" s="41">
        <v>648.3669240154061</v>
      </c>
      <c r="J34" s="41">
        <v>291.0821347422496</v>
      </c>
      <c r="K34" s="41">
        <v>194.70673878373398</v>
      </c>
      <c r="L34" s="41">
        <v>116.20524008137497</v>
      </c>
      <c r="M34" s="41">
        <v>118.14196058148413</v>
      </c>
      <c r="N34" s="42">
        <f>SUM(A34:M34)</f>
        <v>27660.903679163453</v>
      </c>
    </row>
    <row r="35" spans="1:14" s="28" customFormat="1" ht="20.25" customHeight="1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</row>
    <row r="36" spans="1:14" s="28" customFormat="1" ht="20.25" customHeight="1">
      <c r="A36" s="46" t="s">
        <v>19</v>
      </c>
      <c r="B36" s="47">
        <f>+MAX(B8:B35)</f>
        <v>14517.505150068548</v>
      </c>
      <c r="C36" s="47">
        <f>+MAX(C8:C35)</f>
        <v>4796.6373745866185</v>
      </c>
      <c r="D36" s="47">
        <f>+MAX(D8:D35)</f>
        <v>55589.48488924651</v>
      </c>
      <c r="E36" s="47">
        <f>+MAX(E8:E35)</f>
        <v>122751.54196074995</v>
      </c>
      <c r="F36" s="47">
        <f>+MAX(F8:F35)</f>
        <v>79783.29512586707</v>
      </c>
      <c r="G36" s="47">
        <f>+MAX(G8:G35)</f>
        <v>42412.84228246193</v>
      </c>
      <c r="H36" s="47">
        <f>+MAX(H8:H35)</f>
        <v>14299.823335677027</v>
      </c>
      <c r="I36" s="47">
        <f>+MAX(I8:I35)</f>
        <v>1859.4</v>
      </c>
      <c r="J36" s="47">
        <f>+MAX(J8:J35)</f>
        <v>913.5</v>
      </c>
      <c r="K36" s="47">
        <f>+MAX(K8:K35)</f>
        <v>571.5</v>
      </c>
      <c r="L36" s="47">
        <f>+MAX(L8:L35)</f>
        <v>556.4581294913955</v>
      </c>
      <c r="M36" s="47">
        <f>+MAX(M8:M35)</f>
        <v>269</v>
      </c>
      <c r="N36" s="47">
        <f>+MAX(N8:N35)</f>
        <v>316782.47577117884</v>
      </c>
    </row>
    <row r="37" spans="1:14" s="28" customFormat="1" ht="20.25" customHeight="1">
      <c r="A37" s="46" t="s">
        <v>16</v>
      </c>
      <c r="B37" s="47">
        <f>+AVERAGE(B8:B35)</f>
        <v>727.7716741937921</v>
      </c>
      <c r="C37" s="47">
        <f>+AVERAGE(C8:C35)</f>
        <v>812.24669483315</v>
      </c>
      <c r="D37" s="47">
        <f>+AVERAGE(D8:D35)</f>
        <v>4112.913510917406</v>
      </c>
      <c r="E37" s="47">
        <f>+AVERAGE(E8:E35)</f>
        <v>11862.614670404788</v>
      </c>
      <c r="F37" s="47">
        <f>+AVERAGE(F8:F35)</f>
        <v>17058.9503485396</v>
      </c>
      <c r="G37" s="47">
        <f>+AVERAGE(G8:G35)</f>
        <v>13480.62508947663</v>
      </c>
      <c r="H37" s="47">
        <f>+AVERAGE(H8:H35)</f>
        <v>3301.6883757327532</v>
      </c>
      <c r="I37" s="47">
        <f>+AVERAGE(I8:I35)</f>
        <v>873.40095730345</v>
      </c>
      <c r="J37" s="47">
        <f>+AVERAGE(J8:J35)</f>
        <v>418.6557917589818</v>
      </c>
      <c r="K37" s="47">
        <f>+AVERAGE(K8:K35)</f>
        <v>247.80039872902006</v>
      </c>
      <c r="L37" s="47">
        <f>+AVERAGE(L8:L35)</f>
        <v>153.9582028216775</v>
      </c>
      <c r="M37" s="47">
        <f>+AVERAGE(M8:M35)</f>
        <v>107.7324487845005</v>
      </c>
      <c r="N37" s="47">
        <f>+AVERAGE(N8:N35)</f>
        <v>55711.47816349575</v>
      </c>
    </row>
    <row r="38" spans="1:14" s="28" customFormat="1" ht="20.25" customHeight="1">
      <c r="A38" s="46" t="s">
        <v>17</v>
      </c>
      <c r="B38" s="47">
        <f>+MIN(B8:B35)</f>
        <v>26.73428756676315</v>
      </c>
      <c r="C38" s="47">
        <f>+MIN(C8:C35)</f>
        <v>61.801892178952016</v>
      </c>
      <c r="D38" s="47">
        <f>+MIN(D8:D35)</f>
        <v>75.92376350063027</v>
      </c>
      <c r="E38" s="47">
        <f>+MIN(E8:E35)</f>
        <v>159.8114056976749</v>
      </c>
      <c r="F38" s="47">
        <f>+MIN(F8:F35)</f>
        <v>911.5</v>
      </c>
      <c r="G38" s="47">
        <f>+MIN(G8:G35)</f>
        <v>1124.9805145851913</v>
      </c>
      <c r="H38" s="47">
        <f>+MIN(H8:H35)</f>
        <v>106.7</v>
      </c>
      <c r="I38" s="47">
        <f>+MIN(I8:I35)</f>
        <v>81.8</v>
      </c>
      <c r="J38" s="47">
        <f>+MIN(J8:J35)</f>
        <v>54.131079149864924</v>
      </c>
      <c r="K38" s="47">
        <f>+MIN(K8:K35)</f>
        <v>43.63101597896099</v>
      </c>
      <c r="L38" s="47">
        <f>+MIN(L8:L35)</f>
        <v>35.28041077822943</v>
      </c>
      <c r="M38" s="47">
        <f>+MIN(M8:M35)</f>
        <v>10.086224067838442</v>
      </c>
      <c r="N38" s="47">
        <f>+MIN(N8:N35)</f>
        <v>11105.332665017393</v>
      </c>
    </row>
    <row r="39" spans="1:14" s="28" customFormat="1" ht="20.25" customHeight="1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</row>
    <row r="40" spans="1:14" s="28" customFormat="1" ht="20.25" customHeight="1">
      <c r="A40" s="51"/>
      <c r="B40" s="52" t="s">
        <v>20</v>
      </c>
      <c r="C40" s="53"/>
      <c r="D40" s="53"/>
      <c r="E40" s="65" t="s">
        <v>21</v>
      </c>
      <c r="F40" s="65"/>
      <c r="G40" s="65"/>
      <c r="H40" s="65"/>
      <c r="I40" s="54" t="s">
        <v>22</v>
      </c>
      <c r="J40" s="66">
        <f>N37</f>
        <v>55711.47816349575</v>
      </c>
      <c r="K40" s="66"/>
      <c r="L40" s="54" t="s">
        <v>22</v>
      </c>
      <c r="M40" s="56">
        <f>J40/J41</f>
        <v>89.71252522302052</v>
      </c>
      <c r="N40" s="57" t="s">
        <v>27</v>
      </c>
    </row>
    <row r="41" spans="1:14" s="28" customFormat="1" ht="20.25" customHeight="1">
      <c r="A41" s="51"/>
      <c r="B41" s="53"/>
      <c r="C41" s="53"/>
      <c r="D41" s="53"/>
      <c r="E41" s="53"/>
      <c r="F41" s="65" t="s">
        <v>23</v>
      </c>
      <c r="G41" s="65"/>
      <c r="H41" s="53"/>
      <c r="I41" s="53"/>
      <c r="J41" s="66">
        <f>Q3</f>
        <v>621</v>
      </c>
      <c r="K41" s="66"/>
      <c r="L41" s="53"/>
      <c r="M41" s="53"/>
      <c r="N41" s="57"/>
    </row>
    <row r="42" spans="1:14" s="28" customFormat="1" ht="20.25" customHeight="1">
      <c r="A42" s="51"/>
      <c r="B42" s="53"/>
      <c r="C42" s="53"/>
      <c r="D42" s="53"/>
      <c r="E42" s="53"/>
      <c r="F42" s="54"/>
      <c r="G42" s="54"/>
      <c r="H42" s="53"/>
      <c r="I42" s="53"/>
      <c r="J42" s="55"/>
      <c r="K42" s="55"/>
      <c r="L42" s="53"/>
      <c r="M42" s="53"/>
      <c r="N42" s="57"/>
    </row>
    <row r="43" spans="1:14" s="28" customFormat="1" ht="20.25" customHeight="1">
      <c r="A43" s="51"/>
      <c r="B43" s="53"/>
      <c r="C43" s="58" t="s">
        <v>32</v>
      </c>
      <c r="D43" s="53"/>
      <c r="E43" s="53"/>
      <c r="F43" s="54"/>
      <c r="G43" s="54"/>
      <c r="H43" s="53"/>
      <c r="I43" s="53"/>
      <c r="J43" s="55"/>
      <c r="K43" s="55"/>
      <c r="L43" s="53"/>
      <c r="M43" s="53"/>
      <c r="N43" s="57"/>
    </row>
    <row r="44" spans="1:14" ht="20.25" customHeight="1">
      <c r="A44" s="51"/>
      <c r="B44" s="59"/>
      <c r="C44" s="59"/>
      <c r="D44" s="44" t="s">
        <v>31</v>
      </c>
      <c r="E44" s="59"/>
      <c r="F44" s="59"/>
      <c r="G44" s="59"/>
      <c r="H44" s="59"/>
      <c r="I44" s="59"/>
      <c r="J44" s="59"/>
      <c r="K44" s="59"/>
      <c r="L44" s="59"/>
      <c r="M44" s="59"/>
      <c r="N44" s="60"/>
    </row>
    <row r="45" spans="1:14" ht="24.75" customHeight="1">
      <c r="A45" s="61"/>
      <c r="B45" s="62"/>
      <c r="C45" s="63"/>
      <c r="D45" s="62" t="s">
        <v>30</v>
      </c>
      <c r="E45" s="62"/>
      <c r="F45" s="62"/>
      <c r="G45" s="62"/>
      <c r="H45" s="62"/>
      <c r="I45" s="62"/>
      <c r="J45" s="62"/>
      <c r="K45" s="62"/>
      <c r="L45" s="62"/>
      <c r="M45" s="62"/>
      <c r="N45" s="64"/>
    </row>
    <row r="46" ht="18.75" customHeight="1"/>
    <row r="47" ht="18.75" customHeight="1"/>
    <row r="48" ht="18.75" customHeight="1"/>
    <row r="49" ht="18.75" customHeight="1"/>
  </sheetData>
  <sheetProtection/>
  <mergeCells count="5">
    <mergeCell ref="E40:H40"/>
    <mergeCell ref="J40:K40"/>
    <mergeCell ref="F41:G41"/>
    <mergeCell ref="J41:K41"/>
    <mergeCell ref="L3:N3"/>
  </mergeCells>
  <printOptions/>
  <pageMargins left="0.9055118110236221" right="0" top="0.7086614173228347" bottom="0.1968503937007874" header="0.31496062992125984" footer="0.03937007874015748"/>
  <pageSetup horizontalDpi="300" verticalDpi="300" orientation="portrait" paperSize="9" scale="95" r:id="rId2"/>
  <headerFooter alignWithMargins="0">
    <oddHeader>&amp;R&amp;"Angsana New,ตัวหนา"&amp;16 90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L2" sqref="L2"/>
    </sheetView>
  </sheetViews>
  <sheetFormatPr defaultColWidth="9.00390625" defaultRowHeight="20.25"/>
  <cols>
    <col min="1" max="1" width="9.00390625" style="1" customWidth="1"/>
    <col min="2" max="13" width="9.125" style="1" bestFit="1" customWidth="1"/>
    <col min="14" max="14" width="10.625" style="1" customWidth="1"/>
    <col min="15" max="16384" width="9.00390625" style="1" customWidth="1"/>
  </cols>
  <sheetData>
    <row r="1" spans="1:14" ht="27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7" customFormat="1" ht="26.25" customHeight="1">
      <c r="A2" s="3" t="s">
        <v>28</v>
      </c>
      <c r="C2" s="3"/>
      <c r="D2" s="3"/>
      <c r="E2" s="3"/>
      <c r="F2" s="3"/>
      <c r="G2" s="3"/>
      <c r="H2" s="3"/>
      <c r="I2" s="3"/>
      <c r="J2" s="3"/>
      <c r="L2" s="6" t="s">
        <v>29</v>
      </c>
      <c r="M2" s="6"/>
      <c r="N2" s="4"/>
    </row>
    <row r="3" spans="1:14" s="7" customFormat="1" ht="26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"/>
    </row>
    <row r="4" spans="1:14" s="7" customFormat="1" ht="23.2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18</v>
      </c>
    </row>
    <row r="5" spans="1:14" s="7" customFormat="1" ht="23.25" customHeight="1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3" t="s">
        <v>14</v>
      </c>
    </row>
    <row r="6" spans="1:14" s="7" customFormat="1" ht="23.25" customHeight="1">
      <c r="A6" s="14" t="s">
        <v>15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 t="s">
        <v>26</v>
      </c>
    </row>
    <row r="7" spans="1:14" ht="21">
      <c r="A7" s="17">
        <v>2555</v>
      </c>
      <c r="B7" s="18">
        <v>103.30033509481761</v>
      </c>
      <c r="C7" s="18">
        <v>285.45971701955096</v>
      </c>
      <c r="D7" s="18">
        <v>184.20432480862863</v>
      </c>
      <c r="E7" s="18">
        <v>2091.1263549269006</v>
      </c>
      <c r="F7" s="18">
        <v>7084.364441617773</v>
      </c>
      <c r="G7" s="18">
        <v>3526.0488561629636</v>
      </c>
      <c r="H7" s="18">
        <v>811.7967983728927</v>
      </c>
      <c r="I7" s="18">
        <v>456.34129649053205</v>
      </c>
      <c r="J7" s="18">
        <v>253.24735883154284</v>
      </c>
      <c r="K7" s="18">
        <v>96.66822237863926</v>
      </c>
      <c r="L7" s="18">
        <v>61.55478915475625</v>
      </c>
      <c r="M7" s="18">
        <v>37.48265639571002</v>
      </c>
      <c r="N7" s="19">
        <v>14991.595151254709</v>
      </c>
    </row>
    <row r="8" spans="1:14" ht="21">
      <c r="A8" s="17">
        <v>2556</v>
      </c>
      <c r="B8" s="20">
        <v>122.12976646569967</v>
      </c>
      <c r="C8" s="20">
        <v>217.94627109183523</v>
      </c>
      <c r="D8" s="20">
        <v>227.07812468477775</v>
      </c>
      <c r="E8" s="20">
        <v>23762.285274965845</v>
      </c>
      <c r="F8" s="20">
        <v>14003.975055398529</v>
      </c>
      <c r="G8" s="20">
        <v>8305.650952078071</v>
      </c>
      <c r="H8" s="20">
        <v>1804.9626751495416</v>
      </c>
      <c r="I8" s="20">
        <v>668.9887979736826</v>
      </c>
      <c r="J8" s="20">
        <v>412.1580943193379</v>
      </c>
      <c r="K8" s="20">
        <v>157.6239853173909</v>
      </c>
      <c r="L8" s="20">
        <v>69.68982661469651</v>
      </c>
      <c r="M8" s="20">
        <v>31.83040825947748</v>
      </c>
      <c r="N8" s="21">
        <v>49784.319232318885</v>
      </c>
    </row>
    <row r="9" spans="1:14" ht="21">
      <c r="A9" s="17">
        <v>2557</v>
      </c>
      <c r="B9" s="18">
        <v>38.652450576703174</v>
      </c>
      <c r="C9" s="18">
        <v>110.66292917195364</v>
      </c>
      <c r="D9" s="18">
        <v>179.01064366239135</v>
      </c>
      <c r="E9" s="18">
        <v>1052.2839643163938</v>
      </c>
      <c r="F9" s="18">
        <v>7509.011455047054</v>
      </c>
      <c r="G9" s="18">
        <v>6404.1315171451615</v>
      </c>
      <c r="H9" s="18">
        <v>1234.004854014464</v>
      </c>
      <c r="I9" s="18">
        <v>526.4822512235318</v>
      </c>
      <c r="J9" s="18">
        <v>229.72256611801168</v>
      </c>
      <c r="K9" s="18">
        <v>199.3648607113904</v>
      </c>
      <c r="L9" s="18">
        <v>112.34939116058354</v>
      </c>
      <c r="M9" s="18">
        <v>71.3390500505005</v>
      </c>
      <c r="N9" s="19">
        <v>17667.01593319814</v>
      </c>
    </row>
    <row r="10" spans="1:14" ht="21">
      <c r="A10" s="17">
        <v>2558</v>
      </c>
      <c r="B10" s="18">
        <v>321.960212806759</v>
      </c>
      <c r="C10" s="18">
        <v>117.13358204780764</v>
      </c>
      <c r="D10" s="18">
        <v>201.59536114599572</v>
      </c>
      <c r="E10" s="18">
        <v>621.4614150006668</v>
      </c>
      <c r="F10" s="18">
        <v>3426.700102681592</v>
      </c>
      <c r="G10" s="18">
        <v>1866.495669612082</v>
      </c>
      <c r="H10" s="18">
        <v>1113.7085549476612</v>
      </c>
      <c r="I10" s="18">
        <v>324.8987377820208</v>
      </c>
      <c r="J10" s="18">
        <v>290.6416751676215</v>
      </c>
      <c r="K10" s="18">
        <v>140.07610477770152</v>
      </c>
      <c r="L10" s="18">
        <v>82.87257139852629</v>
      </c>
      <c r="M10" s="18">
        <v>39.788677648959805</v>
      </c>
      <c r="N10" s="19">
        <v>8547.332665017393</v>
      </c>
    </row>
    <row r="11" spans="1:14" ht="21">
      <c r="A11" s="17">
        <v>2559</v>
      </c>
      <c r="B11" s="18">
        <v>26.73428756676315</v>
      </c>
      <c r="C11" s="18">
        <v>278.4684460977671</v>
      </c>
      <c r="D11" s="18">
        <v>339.31667220781947</v>
      </c>
      <c r="E11" s="18">
        <v>1447.090765210334</v>
      </c>
      <c r="F11" s="18">
        <v>8481.521794365868</v>
      </c>
      <c r="G11" s="18">
        <v>8645.705822392849</v>
      </c>
      <c r="H11" s="18">
        <v>2040.4062410896177</v>
      </c>
      <c r="I11" s="18">
        <v>723.2225649515292</v>
      </c>
      <c r="J11" s="18">
        <v>239.06670360416754</v>
      </c>
      <c r="K11" s="18">
        <v>204.10790930583204</v>
      </c>
      <c r="L11" s="18">
        <v>79.38398661576696</v>
      </c>
      <c r="M11" s="18">
        <v>62.46885306840904</v>
      </c>
      <c r="N11" s="19">
        <v>22567.494046476728</v>
      </c>
    </row>
    <row r="12" spans="1:14" ht="2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1:14" ht="21">
      <c r="A13" s="22" t="s">
        <v>16</v>
      </c>
      <c r="B13" s="23">
        <f>AVERAGE(B7:B11)</f>
        <v>122.55541050214852</v>
      </c>
      <c r="C13" s="23">
        <f aca="true" t="shared" si="0" ref="C13:M13">AVERAGE(C7:C11)</f>
        <v>201.93418908578292</v>
      </c>
      <c r="D13" s="23">
        <f t="shared" si="0"/>
        <v>226.24102530192258</v>
      </c>
      <c r="E13" s="23">
        <f t="shared" si="0"/>
        <v>5794.849554884028</v>
      </c>
      <c r="F13" s="23">
        <f t="shared" si="0"/>
        <v>8101.1145698221635</v>
      </c>
      <c r="G13" s="23">
        <f t="shared" si="0"/>
        <v>5749.606563478225</v>
      </c>
      <c r="H13" s="23">
        <f t="shared" si="0"/>
        <v>1400.9758247148354</v>
      </c>
      <c r="I13" s="23">
        <f t="shared" si="0"/>
        <v>539.9867296842592</v>
      </c>
      <c r="J13" s="23">
        <f t="shared" si="0"/>
        <v>284.96727960813627</v>
      </c>
      <c r="K13" s="23">
        <f t="shared" si="0"/>
        <v>159.5682164981908</v>
      </c>
      <c r="L13" s="23">
        <f t="shared" si="0"/>
        <v>81.17011298886591</v>
      </c>
      <c r="M13" s="23">
        <f t="shared" si="0"/>
        <v>48.58192908461137</v>
      </c>
      <c r="N13" s="24">
        <f>SUM(B13:M13)</f>
        <v>22711.55140565317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Powernet</cp:lastModifiedBy>
  <cp:lastPrinted>2022-06-08T04:30:30Z</cp:lastPrinted>
  <dcterms:created xsi:type="dcterms:W3CDTF">1999-04-02T07:28:09Z</dcterms:created>
  <dcterms:modified xsi:type="dcterms:W3CDTF">2024-06-20T04:08:05Z</dcterms:modified>
  <cp:category/>
  <cp:version/>
  <cp:contentType/>
  <cp:contentStatus/>
</cp:coreProperties>
</file>