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G.8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<sst xmlns="http://schemas.openxmlformats.org/spreadsheetml/2006/main" count="38" uniqueCount="23">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</sst>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1.8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น้ำแม่ลาว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อ.เมือง จ.เชียงราย</a:t>
            </a:r>
          </a:p>
        </c:rich>
      </c:tx>
      <c:layout>
        <c:manualLayout>
          <c:xMode val="factor"/>
          <c:yMode val="factor"/>
          <c:x val="0.04925"/>
          <c:y val="-0.011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1325"/>
          <c:w val="0.86025"/>
          <c:h val="0.613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6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G.8'!$B$5:$B$35</c:f>
              <c:numCache>
                <c:ptCount val="31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  <c:pt idx="30">
                  <c:v>2567</c:v>
                </c:pt>
              </c:numCache>
            </c:numRef>
          </c:cat>
          <c:val>
            <c:numRef>
              <c:f>'std. - G.8'!$C$5:$C$35</c:f>
              <c:numCache>
                <c:ptCount val="31"/>
                <c:pt idx="0">
                  <c:v>1373.64</c:v>
                </c:pt>
                <c:pt idx="1">
                  <c:v>1209.4379999999999</c:v>
                </c:pt>
                <c:pt idx="2">
                  <c:v>853.625</c:v>
                </c:pt>
                <c:pt idx="3">
                  <c:v>819.059</c:v>
                </c:pt>
                <c:pt idx="4">
                  <c:v>325.599</c:v>
                </c:pt>
                <c:pt idx="5">
                  <c:v>607.013</c:v>
                </c:pt>
                <c:pt idx="6">
                  <c:v>570.977</c:v>
                </c:pt>
                <c:pt idx="7">
                  <c:v>1042.458</c:v>
                </c:pt>
                <c:pt idx="8">
                  <c:v>1001.9279999999999</c:v>
                </c:pt>
                <c:pt idx="9">
                  <c:v>638.24</c:v>
                </c:pt>
                <c:pt idx="10">
                  <c:v>1234.166</c:v>
                </c:pt>
                <c:pt idx="11">
                  <c:v>974.5038720000001</c:v>
                </c:pt>
                <c:pt idx="12">
                  <c:v>700.54</c:v>
                </c:pt>
                <c:pt idx="13">
                  <c:v>726.7</c:v>
                </c:pt>
                <c:pt idx="14">
                  <c:v>718.32</c:v>
                </c:pt>
                <c:pt idx="15">
                  <c:v>540.22</c:v>
                </c:pt>
                <c:pt idx="16">
                  <c:v>714.907296</c:v>
                </c:pt>
                <c:pt idx="17">
                  <c:v>1456.322976</c:v>
                </c:pt>
                <c:pt idx="18">
                  <c:v>468.62928000000005</c:v>
                </c:pt>
                <c:pt idx="19">
                  <c:v>699.8417279999999</c:v>
                </c:pt>
                <c:pt idx="20">
                  <c:v>731.06</c:v>
                </c:pt>
                <c:pt idx="21">
                  <c:v>127.87200000000001</c:v>
                </c:pt>
                <c:pt idx="22">
                  <c:v>499.3211520000001</c:v>
                </c:pt>
                <c:pt idx="23">
                  <c:v>906.2</c:v>
                </c:pt>
                <c:pt idx="24">
                  <c:v>714.3</c:v>
                </c:pt>
                <c:pt idx="25">
                  <c:v>267.7</c:v>
                </c:pt>
                <c:pt idx="26">
                  <c:v>226.9</c:v>
                </c:pt>
                <c:pt idx="27">
                  <c:v>372.52526400000005</c:v>
                </c:pt>
                <c:pt idx="28">
                  <c:v>1095.6841920000004</c:v>
                </c:pt>
                <c:pt idx="29">
                  <c:v>465.3007200000003</c:v>
                </c:pt>
                <c:pt idx="30">
                  <c:v>2.7017280000000015</c:v>
                </c:pt>
              </c:numCache>
            </c:numRef>
          </c:val>
        </c:ser>
        <c:axId val="60368825"/>
        <c:axId val="6448514"/>
      </c:barChart>
      <c:lineChart>
        <c:grouping val="standard"/>
        <c:varyColors val="0"/>
        <c:ser>
          <c:idx val="1"/>
          <c:order val="1"/>
          <c:tx>
            <c:v>ค่าเฉลี่ย (2537 - 2566 )อยู่ระหว่างค่า+-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G.8'!$B$5:$B$34</c:f>
              <c:numCache>
                <c:ptCount val="3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'std. - G.8'!$E$5:$E$34</c:f>
              <c:numCache>
                <c:ptCount val="30"/>
                <c:pt idx="0">
                  <c:v>736.0997160000001</c:v>
                </c:pt>
                <c:pt idx="1">
                  <c:v>736.0997160000001</c:v>
                </c:pt>
                <c:pt idx="2">
                  <c:v>736.0997160000001</c:v>
                </c:pt>
                <c:pt idx="3">
                  <c:v>736.0997160000001</c:v>
                </c:pt>
                <c:pt idx="4">
                  <c:v>736.0997160000001</c:v>
                </c:pt>
                <c:pt idx="5">
                  <c:v>736.0997160000001</c:v>
                </c:pt>
                <c:pt idx="6">
                  <c:v>736.0997160000001</c:v>
                </c:pt>
                <c:pt idx="7">
                  <c:v>736.0997160000001</c:v>
                </c:pt>
                <c:pt idx="8">
                  <c:v>736.0997160000001</c:v>
                </c:pt>
                <c:pt idx="9">
                  <c:v>736.0997160000001</c:v>
                </c:pt>
                <c:pt idx="10">
                  <c:v>736.0997160000001</c:v>
                </c:pt>
                <c:pt idx="11">
                  <c:v>736.0997160000001</c:v>
                </c:pt>
                <c:pt idx="12">
                  <c:v>736.0997160000001</c:v>
                </c:pt>
                <c:pt idx="13">
                  <c:v>736.0997160000001</c:v>
                </c:pt>
                <c:pt idx="14">
                  <c:v>736.0997160000001</c:v>
                </c:pt>
                <c:pt idx="15">
                  <c:v>736.0997160000001</c:v>
                </c:pt>
                <c:pt idx="16">
                  <c:v>736.0997160000001</c:v>
                </c:pt>
                <c:pt idx="17">
                  <c:v>736.0997160000001</c:v>
                </c:pt>
                <c:pt idx="18">
                  <c:v>736.0997160000001</c:v>
                </c:pt>
                <c:pt idx="19">
                  <c:v>736.0997160000001</c:v>
                </c:pt>
                <c:pt idx="20">
                  <c:v>736.0997160000001</c:v>
                </c:pt>
                <c:pt idx="21">
                  <c:v>736.0997160000001</c:v>
                </c:pt>
                <c:pt idx="22">
                  <c:v>736.0997160000001</c:v>
                </c:pt>
                <c:pt idx="23">
                  <c:v>736.0997160000001</c:v>
                </c:pt>
                <c:pt idx="24">
                  <c:v>736.0997160000001</c:v>
                </c:pt>
                <c:pt idx="25">
                  <c:v>736.0997160000001</c:v>
                </c:pt>
                <c:pt idx="26">
                  <c:v>736.0997160000001</c:v>
                </c:pt>
                <c:pt idx="27">
                  <c:v>736.0997160000001</c:v>
                </c:pt>
                <c:pt idx="28">
                  <c:v>736.0997160000001</c:v>
                </c:pt>
                <c:pt idx="29">
                  <c:v>736.0997160000001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G.8'!$B$5:$B$34</c:f>
              <c:numCache>
                <c:ptCount val="3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'std. - G.8'!$H$5:$H$34</c:f>
              <c:numCache>
                <c:ptCount val="30"/>
                <c:pt idx="0">
                  <c:v>1070.5395222240659</c:v>
                </c:pt>
                <c:pt idx="1">
                  <c:v>1070.5395222240659</c:v>
                </c:pt>
                <c:pt idx="2">
                  <c:v>1070.5395222240659</c:v>
                </c:pt>
                <c:pt idx="3">
                  <c:v>1070.5395222240659</c:v>
                </c:pt>
                <c:pt idx="4">
                  <c:v>1070.5395222240659</c:v>
                </c:pt>
                <c:pt idx="5">
                  <c:v>1070.5395222240659</c:v>
                </c:pt>
                <c:pt idx="6">
                  <c:v>1070.5395222240659</c:v>
                </c:pt>
                <c:pt idx="7">
                  <c:v>1070.5395222240659</c:v>
                </c:pt>
                <c:pt idx="8">
                  <c:v>1070.5395222240659</c:v>
                </c:pt>
                <c:pt idx="9">
                  <c:v>1070.5395222240659</c:v>
                </c:pt>
                <c:pt idx="10">
                  <c:v>1070.5395222240659</c:v>
                </c:pt>
                <c:pt idx="11">
                  <c:v>1070.5395222240659</c:v>
                </c:pt>
                <c:pt idx="12">
                  <c:v>1070.5395222240659</c:v>
                </c:pt>
                <c:pt idx="13">
                  <c:v>1070.5395222240659</c:v>
                </c:pt>
                <c:pt idx="14">
                  <c:v>1070.5395222240659</c:v>
                </c:pt>
                <c:pt idx="15">
                  <c:v>1070.5395222240659</c:v>
                </c:pt>
                <c:pt idx="16">
                  <c:v>1070.5395222240659</c:v>
                </c:pt>
                <c:pt idx="17">
                  <c:v>1070.5395222240659</c:v>
                </c:pt>
                <c:pt idx="18">
                  <c:v>1070.5395222240659</c:v>
                </c:pt>
                <c:pt idx="19">
                  <c:v>1070.5395222240659</c:v>
                </c:pt>
                <c:pt idx="20">
                  <c:v>1070.5395222240659</c:v>
                </c:pt>
                <c:pt idx="21">
                  <c:v>1070.5395222240659</c:v>
                </c:pt>
                <c:pt idx="22">
                  <c:v>1070.5395222240659</c:v>
                </c:pt>
                <c:pt idx="23">
                  <c:v>1070.5395222240659</c:v>
                </c:pt>
                <c:pt idx="24">
                  <c:v>1070.5395222240659</c:v>
                </c:pt>
                <c:pt idx="25">
                  <c:v>1070.5395222240659</c:v>
                </c:pt>
                <c:pt idx="26">
                  <c:v>1070.5395222240659</c:v>
                </c:pt>
                <c:pt idx="27">
                  <c:v>1070.5395222240659</c:v>
                </c:pt>
                <c:pt idx="28">
                  <c:v>1070.5395222240659</c:v>
                </c:pt>
                <c:pt idx="29">
                  <c:v>1070.5395222240659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G.8'!$B$5:$B$34</c:f>
              <c:numCache>
                <c:ptCount val="3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'std. - G.8'!$F$5:$F$34</c:f>
              <c:numCache>
                <c:ptCount val="30"/>
                <c:pt idx="0">
                  <c:v>401.6599097759342</c:v>
                </c:pt>
                <c:pt idx="1">
                  <c:v>401.6599097759342</c:v>
                </c:pt>
                <c:pt idx="2">
                  <c:v>401.6599097759342</c:v>
                </c:pt>
                <c:pt idx="3">
                  <c:v>401.6599097759342</c:v>
                </c:pt>
                <c:pt idx="4">
                  <c:v>401.6599097759342</c:v>
                </c:pt>
                <c:pt idx="5">
                  <c:v>401.6599097759342</c:v>
                </c:pt>
                <c:pt idx="6">
                  <c:v>401.6599097759342</c:v>
                </c:pt>
                <c:pt idx="7">
                  <c:v>401.6599097759342</c:v>
                </c:pt>
                <c:pt idx="8">
                  <c:v>401.6599097759342</c:v>
                </c:pt>
                <c:pt idx="9">
                  <c:v>401.6599097759342</c:v>
                </c:pt>
                <c:pt idx="10">
                  <c:v>401.6599097759342</c:v>
                </c:pt>
                <c:pt idx="11">
                  <c:v>401.6599097759342</c:v>
                </c:pt>
                <c:pt idx="12">
                  <c:v>401.6599097759342</c:v>
                </c:pt>
                <c:pt idx="13">
                  <c:v>401.6599097759342</c:v>
                </c:pt>
                <c:pt idx="14">
                  <c:v>401.6599097759342</c:v>
                </c:pt>
                <c:pt idx="15">
                  <c:v>401.6599097759342</c:v>
                </c:pt>
                <c:pt idx="16">
                  <c:v>401.6599097759342</c:v>
                </c:pt>
                <c:pt idx="17">
                  <c:v>401.6599097759342</c:v>
                </c:pt>
                <c:pt idx="18">
                  <c:v>401.6599097759342</c:v>
                </c:pt>
                <c:pt idx="19">
                  <c:v>401.6599097759342</c:v>
                </c:pt>
                <c:pt idx="20">
                  <c:v>401.6599097759342</c:v>
                </c:pt>
                <c:pt idx="21">
                  <c:v>401.6599097759342</c:v>
                </c:pt>
                <c:pt idx="22">
                  <c:v>401.6599097759342</c:v>
                </c:pt>
                <c:pt idx="23">
                  <c:v>401.6599097759342</c:v>
                </c:pt>
                <c:pt idx="24">
                  <c:v>401.6599097759342</c:v>
                </c:pt>
                <c:pt idx="25">
                  <c:v>401.6599097759342</c:v>
                </c:pt>
                <c:pt idx="26">
                  <c:v>401.6599097759342</c:v>
                </c:pt>
                <c:pt idx="27">
                  <c:v>401.6599097759342</c:v>
                </c:pt>
                <c:pt idx="28">
                  <c:v>401.6599097759342</c:v>
                </c:pt>
                <c:pt idx="29">
                  <c:v>401.6599097759342</c:v>
                </c:pt>
              </c:numCache>
            </c:numRef>
          </c:val>
          <c:smooth val="0"/>
        </c:ser>
        <c:axId val="60368825"/>
        <c:axId val="6448514"/>
      </c:lineChart>
      <c:catAx>
        <c:axId val="60368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48514"/>
        <c:crossesAt val="0"/>
        <c:auto val="1"/>
        <c:lblOffset val="100"/>
        <c:tickLblSkip val="1"/>
        <c:noMultiLvlLbl val="0"/>
      </c:catAx>
      <c:valAx>
        <c:axId val="6448514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368825"/>
        <c:crossesAt val="1"/>
        <c:crossBetween val="between"/>
        <c:dispUnits/>
        <c:majorUnit val="300"/>
        <c:minorUnit val="3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.865"/>
          <c:w val="0.9522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น้ำแม่ลาว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เมือง จ.เชียงราย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375"/>
          <c:w val="0.8555"/>
          <c:h val="0.707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G.8'!$B$5:$B$35</c:f>
              <c:numCache>
                <c:ptCount val="31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  <c:pt idx="30">
                  <c:v>2567</c:v>
                </c:pt>
              </c:numCache>
            </c:numRef>
          </c:cat>
          <c:val>
            <c:numRef>
              <c:f>'std. - G.8'!$C$5:$C$35</c:f>
              <c:numCache>
                <c:ptCount val="31"/>
                <c:pt idx="0">
                  <c:v>1373.64</c:v>
                </c:pt>
                <c:pt idx="1">
                  <c:v>1209.4379999999999</c:v>
                </c:pt>
                <c:pt idx="2">
                  <c:v>853.625</c:v>
                </c:pt>
                <c:pt idx="3">
                  <c:v>819.059</c:v>
                </c:pt>
                <c:pt idx="4">
                  <c:v>325.599</c:v>
                </c:pt>
                <c:pt idx="5">
                  <c:v>607.013</c:v>
                </c:pt>
                <c:pt idx="6">
                  <c:v>570.977</c:v>
                </c:pt>
                <c:pt idx="7">
                  <c:v>1042.458</c:v>
                </c:pt>
                <c:pt idx="8">
                  <c:v>1001.9279999999999</c:v>
                </c:pt>
                <c:pt idx="9">
                  <c:v>638.24</c:v>
                </c:pt>
                <c:pt idx="10">
                  <c:v>1234.166</c:v>
                </c:pt>
                <c:pt idx="11">
                  <c:v>974.5038720000001</c:v>
                </c:pt>
                <c:pt idx="12">
                  <c:v>700.54</c:v>
                </c:pt>
                <c:pt idx="13">
                  <c:v>726.7</c:v>
                </c:pt>
                <c:pt idx="14">
                  <c:v>718.32</c:v>
                </c:pt>
                <c:pt idx="15">
                  <c:v>540.22</c:v>
                </c:pt>
                <c:pt idx="16">
                  <c:v>714.907296</c:v>
                </c:pt>
                <c:pt idx="17">
                  <c:v>1456.322976</c:v>
                </c:pt>
                <c:pt idx="18">
                  <c:v>468.62928000000005</c:v>
                </c:pt>
                <c:pt idx="19">
                  <c:v>699.8417279999999</c:v>
                </c:pt>
                <c:pt idx="20">
                  <c:v>731.06</c:v>
                </c:pt>
                <c:pt idx="21">
                  <c:v>127.87200000000001</c:v>
                </c:pt>
                <c:pt idx="22">
                  <c:v>499.3211520000001</c:v>
                </c:pt>
                <c:pt idx="23">
                  <c:v>906.2</c:v>
                </c:pt>
                <c:pt idx="24">
                  <c:v>714.3</c:v>
                </c:pt>
                <c:pt idx="25">
                  <c:v>267.7</c:v>
                </c:pt>
                <c:pt idx="26">
                  <c:v>226.9</c:v>
                </c:pt>
                <c:pt idx="27">
                  <c:v>372.52526400000005</c:v>
                </c:pt>
                <c:pt idx="28">
                  <c:v>1095.6841920000004</c:v>
                </c:pt>
                <c:pt idx="29">
                  <c:v>465.3007200000003</c:v>
                </c:pt>
                <c:pt idx="30">
                  <c:v>2.7017280000000015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(2537 - 2566 ) 28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G.8'!$B$5:$B$35</c:f>
              <c:numCache>
                <c:ptCount val="31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  <c:pt idx="30">
                  <c:v>2567</c:v>
                </c:pt>
              </c:numCache>
            </c:numRef>
          </c:cat>
          <c:val>
            <c:numRef>
              <c:f>'std. - G.8'!$E$5:$E$34</c:f>
              <c:numCache>
                <c:ptCount val="30"/>
                <c:pt idx="0">
                  <c:v>736.0997160000001</c:v>
                </c:pt>
                <c:pt idx="1">
                  <c:v>736.0997160000001</c:v>
                </c:pt>
                <c:pt idx="2">
                  <c:v>736.0997160000001</c:v>
                </c:pt>
                <c:pt idx="3">
                  <c:v>736.0997160000001</c:v>
                </c:pt>
                <c:pt idx="4">
                  <c:v>736.0997160000001</c:v>
                </c:pt>
                <c:pt idx="5">
                  <c:v>736.0997160000001</c:v>
                </c:pt>
                <c:pt idx="6">
                  <c:v>736.0997160000001</c:v>
                </c:pt>
                <c:pt idx="7">
                  <c:v>736.0997160000001</c:v>
                </c:pt>
                <c:pt idx="8">
                  <c:v>736.0997160000001</c:v>
                </c:pt>
                <c:pt idx="9">
                  <c:v>736.0997160000001</c:v>
                </c:pt>
                <c:pt idx="10">
                  <c:v>736.0997160000001</c:v>
                </c:pt>
                <c:pt idx="11">
                  <c:v>736.0997160000001</c:v>
                </c:pt>
                <c:pt idx="12">
                  <c:v>736.0997160000001</c:v>
                </c:pt>
                <c:pt idx="13">
                  <c:v>736.0997160000001</c:v>
                </c:pt>
                <c:pt idx="14">
                  <c:v>736.0997160000001</c:v>
                </c:pt>
                <c:pt idx="15">
                  <c:v>736.0997160000001</c:v>
                </c:pt>
                <c:pt idx="16">
                  <c:v>736.0997160000001</c:v>
                </c:pt>
                <c:pt idx="17">
                  <c:v>736.0997160000001</c:v>
                </c:pt>
                <c:pt idx="18">
                  <c:v>736.0997160000001</c:v>
                </c:pt>
                <c:pt idx="19">
                  <c:v>736.0997160000001</c:v>
                </c:pt>
                <c:pt idx="20">
                  <c:v>736.0997160000001</c:v>
                </c:pt>
                <c:pt idx="21">
                  <c:v>736.0997160000001</c:v>
                </c:pt>
                <c:pt idx="22">
                  <c:v>736.0997160000001</c:v>
                </c:pt>
                <c:pt idx="23">
                  <c:v>736.0997160000001</c:v>
                </c:pt>
                <c:pt idx="24">
                  <c:v>736.0997160000001</c:v>
                </c:pt>
                <c:pt idx="25">
                  <c:v>736.0997160000001</c:v>
                </c:pt>
                <c:pt idx="26">
                  <c:v>736.0997160000001</c:v>
                </c:pt>
                <c:pt idx="27">
                  <c:v>736.0997160000001</c:v>
                </c:pt>
                <c:pt idx="28">
                  <c:v>736.0997160000001</c:v>
                </c:pt>
                <c:pt idx="29">
                  <c:v>736.0997160000001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G.8'!$B$5:$B$35</c:f>
              <c:numCache>
                <c:ptCount val="31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  <c:pt idx="30">
                  <c:v>2567</c:v>
                </c:pt>
              </c:numCache>
            </c:numRef>
          </c:cat>
          <c:val>
            <c:numRef>
              <c:f>'std. - G.8'!$D$5:$D$35</c:f>
              <c:numCache>
                <c:ptCount val="31"/>
                <c:pt idx="30">
                  <c:v>2.7017280000000015</c:v>
                </c:pt>
              </c:numCache>
            </c:numRef>
          </c:val>
          <c:smooth val="0"/>
        </c:ser>
        <c:marker val="1"/>
        <c:axId val="58036627"/>
        <c:axId val="52567596"/>
      </c:lineChart>
      <c:catAx>
        <c:axId val="5803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2567596"/>
        <c:crossesAt val="0"/>
        <c:auto val="1"/>
        <c:lblOffset val="100"/>
        <c:tickLblSkip val="1"/>
        <c:noMultiLvlLbl val="0"/>
      </c:catAx>
      <c:valAx>
        <c:axId val="52567596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036627"/>
        <c:crossesAt val="1"/>
        <c:crossBetween val="between"/>
        <c:dispUnits/>
        <c:majorUnit val="3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675"/>
          <c:y val="0.91925"/>
          <c:w val="0.99325"/>
          <c:h val="0.07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0.546</cdr:x>
      <cdr:y>0.50175</cdr:y>
    </cdr:from>
    <cdr:to>
      <cdr:x>0.68</cdr:x>
      <cdr:y>0.53225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124450" y="3095625"/>
          <a:ext cx="1257300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736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0.71825</cdr:x>
      <cdr:y>0.405</cdr:y>
    </cdr:from>
    <cdr:to>
      <cdr:x>0.86125</cdr:x>
      <cdr:y>0.43525</cdr:y>
    </cdr:to>
    <cdr:sp>
      <cdr:nvSpPr>
        <cdr:cNvPr id="2" name="TextBox 1"/>
        <cdr:cNvSpPr txBox="1">
          <a:spLocks noChangeArrowheads="1"/>
        </cdr:cNvSpPr>
      </cdr:nvSpPr>
      <cdr:spPr>
        <a:xfrm>
          <a:off x="6743700" y="2495550"/>
          <a:ext cx="1343025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1,071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0.36475</cdr:x>
      <cdr:y>0.59675</cdr:y>
    </cdr:from>
    <cdr:to>
      <cdr:x>0.507</cdr:x>
      <cdr:y>0.6285</cdr:y>
    </cdr:to>
    <cdr:sp>
      <cdr:nvSpPr>
        <cdr:cNvPr id="3" name="TextBox 1"/>
        <cdr:cNvSpPr txBox="1">
          <a:spLocks noChangeArrowheads="1"/>
        </cdr:cNvSpPr>
      </cdr:nvSpPr>
      <cdr:spPr>
        <a:xfrm>
          <a:off x="3429000" y="3676650"/>
          <a:ext cx="133350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0.2175</cdr:x>
      <cdr:y>0.398</cdr:y>
    </cdr:from>
    <cdr:to>
      <cdr:x>0.274</cdr:x>
      <cdr:y>0.55225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38350" y="2447925"/>
          <a:ext cx="533400" cy="9525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7">
          <cell r="K27" t="str">
            <v>ปี 2565 ปริมาณน้ำสะสม 1 เม.ย.65 - 31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7"/>
  <sheetViews>
    <sheetView zoomScalePageLayoutView="0" workbookViewId="0" topLeftCell="A5">
      <selection activeCell="C50" sqref="C5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0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2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2537</v>
      </c>
      <c r="C5" s="58">
        <v>1373.64</v>
      </c>
      <c r="D5" s="59"/>
      <c r="E5" s="60">
        <f>$C$48</f>
        <v>736.0997160000001</v>
      </c>
      <c r="F5" s="61">
        <f>+$C$51</f>
        <v>401.6599097759342</v>
      </c>
      <c r="G5" s="62">
        <f>$C$49</f>
        <v>334.4398062240659</v>
      </c>
      <c r="H5" s="63">
        <f>+$C$52</f>
        <v>1070.5395222240659</v>
      </c>
      <c r="I5" s="2">
        <v>1</v>
      </c>
    </row>
    <row r="6" spans="2:9" ht="11.25">
      <c r="B6" s="22">
        <v>2538</v>
      </c>
      <c r="C6" s="64">
        <v>1209.4379999999999</v>
      </c>
      <c r="D6" s="59"/>
      <c r="E6" s="65">
        <f>$C$48</f>
        <v>736.0997160000001</v>
      </c>
      <c r="F6" s="66">
        <f>+$C$51</f>
        <v>401.6599097759342</v>
      </c>
      <c r="G6" s="67">
        <f>$C$49</f>
        <v>334.4398062240659</v>
      </c>
      <c r="H6" s="68">
        <f>+$C$52</f>
        <v>1070.5395222240659</v>
      </c>
      <c r="I6" s="2">
        <f>I5+1</f>
        <v>2</v>
      </c>
    </row>
    <row r="7" spans="2:9" ht="11.25">
      <c r="B7" s="22">
        <v>2539</v>
      </c>
      <c r="C7" s="64">
        <v>853.625</v>
      </c>
      <c r="D7" s="59"/>
      <c r="E7" s="65">
        <f>$C$48</f>
        <v>736.0997160000001</v>
      </c>
      <c r="F7" s="66">
        <f>+$C$51</f>
        <v>401.6599097759342</v>
      </c>
      <c r="G7" s="67">
        <f>$C$49</f>
        <v>334.4398062240659</v>
      </c>
      <c r="H7" s="68">
        <f>+$C$52</f>
        <v>1070.5395222240659</v>
      </c>
      <c r="I7" s="2">
        <f aca="true" t="shared" si="0" ref="I7:I34">I6+1</f>
        <v>3</v>
      </c>
    </row>
    <row r="8" spans="2:9" ht="11.25">
      <c r="B8" s="22">
        <v>2540</v>
      </c>
      <c r="C8" s="64">
        <v>819.059</v>
      </c>
      <c r="D8" s="59"/>
      <c r="E8" s="65">
        <f>$C$48</f>
        <v>736.0997160000001</v>
      </c>
      <c r="F8" s="66">
        <f>+$C$51</f>
        <v>401.6599097759342</v>
      </c>
      <c r="G8" s="67">
        <f>$C$49</f>
        <v>334.4398062240659</v>
      </c>
      <c r="H8" s="68">
        <f>+$C$52</f>
        <v>1070.5395222240659</v>
      </c>
      <c r="I8" s="2">
        <f t="shared" si="0"/>
        <v>4</v>
      </c>
    </row>
    <row r="9" spans="2:9" ht="11.25">
      <c r="B9" s="22">
        <v>2541</v>
      </c>
      <c r="C9" s="64">
        <v>325.599</v>
      </c>
      <c r="D9" s="59"/>
      <c r="E9" s="65">
        <f>$C$48</f>
        <v>736.0997160000001</v>
      </c>
      <c r="F9" s="66">
        <f>+$C$51</f>
        <v>401.6599097759342</v>
      </c>
      <c r="G9" s="67">
        <f>$C$49</f>
        <v>334.4398062240659</v>
      </c>
      <c r="H9" s="68">
        <f>+$C$52</f>
        <v>1070.5395222240659</v>
      </c>
      <c r="I9" s="2">
        <f t="shared" si="0"/>
        <v>5</v>
      </c>
    </row>
    <row r="10" spans="2:9" ht="11.25">
      <c r="B10" s="22">
        <v>2542</v>
      </c>
      <c r="C10" s="64">
        <v>607.013</v>
      </c>
      <c r="D10" s="59"/>
      <c r="E10" s="65">
        <f>$C$48</f>
        <v>736.0997160000001</v>
      </c>
      <c r="F10" s="66">
        <f>+$C$51</f>
        <v>401.6599097759342</v>
      </c>
      <c r="G10" s="67">
        <f>$C$49</f>
        <v>334.4398062240659</v>
      </c>
      <c r="H10" s="68">
        <f>+$C$52</f>
        <v>1070.5395222240659</v>
      </c>
      <c r="I10" s="2">
        <f t="shared" si="0"/>
        <v>6</v>
      </c>
    </row>
    <row r="11" spans="2:9" ht="11.25">
      <c r="B11" s="22">
        <v>2543</v>
      </c>
      <c r="C11" s="64">
        <v>570.977</v>
      </c>
      <c r="D11" s="59"/>
      <c r="E11" s="65">
        <f>$C$48</f>
        <v>736.0997160000001</v>
      </c>
      <c r="F11" s="66">
        <f>+$C$51</f>
        <v>401.6599097759342</v>
      </c>
      <c r="G11" s="67">
        <f>$C$49</f>
        <v>334.4398062240659</v>
      </c>
      <c r="H11" s="68">
        <f>+$C$52</f>
        <v>1070.5395222240659</v>
      </c>
      <c r="I11" s="2">
        <f t="shared" si="0"/>
        <v>7</v>
      </c>
    </row>
    <row r="12" spans="2:9" ht="11.25">
      <c r="B12" s="22">
        <v>2544</v>
      </c>
      <c r="C12" s="64">
        <v>1042.458</v>
      </c>
      <c r="D12" s="59"/>
      <c r="E12" s="65">
        <f>$C$48</f>
        <v>736.0997160000001</v>
      </c>
      <c r="F12" s="66">
        <f>+$C$51</f>
        <v>401.6599097759342</v>
      </c>
      <c r="G12" s="67">
        <f>$C$49</f>
        <v>334.4398062240659</v>
      </c>
      <c r="H12" s="68">
        <f>+$C$52</f>
        <v>1070.5395222240659</v>
      </c>
      <c r="I12" s="2">
        <f t="shared" si="0"/>
        <v>8</v>
      </c>
    </row>
    <row r="13" spans="2:9" ht="11.25">
      <c r="B13" s="22">
        <v>2545</v>
      </c>
      <c r="C13" s="64">
        <v>1001.9279999999999</v>
      </c>
      <c r="D13" s="59"/>
      <c r="E13" s="65">
        <f>$C$48</f>
        <v>736.0997160000001</v>
      </c>
      <c r="F13" s="66">
        <f>+$C$51</f>
        <v>401.6599097759342</v>
      </c>
      <c r="G13" s="67">
        <f>$C$49</f>
        <v>334.4398062240659</v>
      </c>
      <c r="H13" s="68">
        <f>+$C$52</f>
        <v>1070.5395222240659</v>
      </c>
      <c r="I13" s="2">
        <f t="shared" si="0"/>
        <v>9</v>
      </c>
    </row>
    <row r="14" spans="2:9" ht="11.25">
      <c r="B14" s="22">
        <v>2546</v>
      </c>
      <c r="C14" s="64">
        <v>638.24</v>
      </c>
      <c r="D14" s="59"/>
      <c r="E14" s="65">
        <f>$C$48</f>
        <v>736.0997160000001</v>
      </c>
      <c r="F14" s="66">
        <f>+$C$51</f>
        <v>401.6599097759342</v>
      </c>
      <c r="G14" s="67">
        <f>$C$49</f>
        <v>334.4398062240659</v>
      </c>
      <c r="H14" s="68">
        <f>+$C$52</f>
        <v>1070.5395222240659</v>
      </c>
      <c r="I14" s="2">
        <f t="shared" si="0"/>
        <v>10</v>
      </c>
    </row>
    <row r="15" spans="2:9" ht="11.25">
      <c r="B15" s="22">
        <v>2547</v>
      </c>
      <c r="C15" s="64">
        <v>1234.166</v>
      </c>
      <c r="D15" s="59"/>
      <c r="E15" s="65">
        <f>$C$48</f>
        <v>736.0997160000001</v>
      </c>
      <c r="F15" s="66">
        <f>+$C$51</f>
        <v>401.6599097759342</v>
      </c>
      <c r="G15" s="67">
        <f>$C$49</f>
        <v>334.4398062240659</v>
      </c>
      <c r="H15" s="68">
        <f>+$C$52</f>
        <v>1070.5395222240659</v>
      </c>
      <c r="I15" s="2">
        <f t="shared" si="0"/>
        <v>11</v>
      </c>
    </row>
    <row r="16" spans="2:9" ht="11.25">
      <c r="B16" s="22">
        <v>2548</v>
      </c>
      <c r="C16" s="64">
        <v>974.5038720000001</v>
      </c>
      <c r="D16" s="59"/>
      <c r="E16" s="65">
        <f>$C$48</f>
        <v>736.0997160000001</v>
      </c>
      <c r="F16" s="66">
        <f>+$C$51</f>
        <v>401.6599097759342</v>
      </c>
      <c r="G16" s="67">
        <f>$C$49</f>
        <v>334.4398062240659</v>
      </c>
      <c r="H16" s="68">
        <f>+$C$52</f>
        <v>1070.5395222240659</v>
      </c>
      <c r="I16" s="2">
        <f t="shared" si="0"/>
        <v>12</v>
      </c>
    </row>
    <row r="17" spans="2:9" ht="11.25">
      <c r="B17" s="22">
        <v>2549</v>
      </c>
      <c r="C17" s="64">
        <v>700.54</v>
      </c>
      <c r="D17" s="59"/>
      <c r="E17" s="65">
        <f>$C$48</f>
        <v>736.0997160000001</v>
      </c>
      <c r="F17" s="66">
        <f>+$C$51</f>
        <v>401.6599097759342</v>
      </c>
      <c r="G17" s="67">
        <f>$C$49</f>
        <v>334.4398062240659</v>
      </c>
      <c r="H17" s="68">
        <f>+$C$52</f>
        <v>1070.5395222240659</v>
      </c>
      <c r="I17" s="2">
        <f t="shared" si="0"/>
        <v>13</v>
      </c>
    </row>
    <row r="18" spans="2:9" ht="11.25">
      <c r="B18" s="22">
        <v>2550</v>
      </c>
      <c r="C18" s="64">
        <v>726.7</v>
      </c>
      <c r="D18" s="59"/>
      <c r="E18" s="65">
        <f>$C$48</f>
        <v>736.0997160000001</v>
      </c>
      <c r="F18" s="66">
        <f>+$C$51</f>
        <v>401.6599097759342</v>
      </c>
      <c r="G18" s="67">
        <f>$C$49</f>
        <v>334.4398062240659</v>
      </c>
      <c r="H18" s="68">
        <f>+$C$52</f>
        <v>1070.5395222240659</v>
      </c>
      <c r="I18" s="2">
        <f t="shared" si="0"/>
        <v>14</v>
      </c>
    </row>
    <row r="19" spans="2:9" ht="11.25">
      <c r="B19" s="22">
        <v>2551</v>
      </c>
      <c r="C19" s="64">
        <v>718.32</v>
      </c>
      <c r="D19" s="59"/>
      <c r="E19" s="65">
        <f>$C$48</f>
        <v>736.0997160000001</v>
      </c>
      <c r="F19" s="66">
        <f>+$C$51</f>
        <v>401.6599097759342</v>
      </c>
      <c r="G19" s="67">
        <f>$C$49</f>
        <v>334.4398062240659</v>
      </c>
      <c r="H19" s="68">
        <f>+$C$52</f>
        <v>1070.5395222240659</v>
      </c>
      <c r="I19" s="2">
        <f t="shared" si="0"/>
        <v>15</v>
      </c>
    </row>
    <row r="20" spans="2:9" ht="11.25">
      <c r="B20" s="22">
        <v>2552</v>
      </c>
      <c r="C20" s="64">
        <v>540.22</v>
      </c>
      <c r="D20" s="59"/>
      <c r="E20" s="65">
        <f>$C$48</f>
        <v>736.0997160000001</v>
      </c>
      <c r="F20" s="66">
        <f>+$C$51</f>
        <v>401.6599097759342</v>
      </c>
      <c r="G20" s="67">
        <f>$C$49</f>
        <v>334.4398062240659</v>
      </c>
      <c r="H20" s="68">
        <f>+$C$52</f>
        <v>1070.5395222240659</v>
      </c>
      <c r="I20" s="2">
        <f t="shared" si="0"/>
        <v>16</v>
      </c>
    </row>
    <row r="21" spans="2:9" ht="11.25">
      <c r="B21" s="22">
        <v>2553</v>
      </c>
      <c r="C21" s="69">
        <v>714.907296</v>
      </c>
      <c r="D21" s="59"/>
      <c r="E21" s="65">
        <f>$C$48</f>
        <v>736.0997160000001</v>
      </c>
      <c r="F21" s="66">
        <f>+$C$51</f>
        <v>401.6599097759342</v>
      </c>
      <c r="G21" s="67">
        <f>$C$49</f>
        <v>334.4398062240659</v>
      </c>
      <c r="H21" s="68">
        <f>+$C$52</f>
        <v>1070.5395222240659</v>
      </c>
      <c r="I21" s="2">
        <f t="shared" si="0"/>
        <v>17</v>
      </c>
    </row>
    <row r="22" spans="2:9" ht="11.25">
      <c r="B22" s="22">
        <v>2554</v>
      </c>
      <c r="C22" s="69">
        <v>1456.322976</v>
      </c>
      <c r="D22" s="59"/>
      <c r="E22" s="65">
        <f>$C$48</f>
        <v>736.0997160000001</v>
      </c>
      <c r="F22" s="66">
        <f>+$C$51</f>
        <v>401.6599097759342</v>
      </c>
      <c r="G22" s="67">
        <f>$C$49</f>
        <v>334.4398062240659</v>
      </c>
      <c r="H22" s="68">
        <f>+$C$52</f>
        <v>1070.5395222240659</v>
      </c>
      <c r="I22" s="2">
        <f t="shared" si="0"/>
        <v>18</v>
      </c>
    </row>
    <row r="23" spans="2:9" ht="11.25">
      <c r="B23" s="22">
        <v>2555</v>
      </c>
      <c r="C23" s="69">
        <v>468.62928000000005</v>
      </c>
      <c r="D23" s="59"/>
      <c r="E23" s="65">
        <f>$C$48</f>
        <v>736.0997160000001</v>
      </c>
      <c r="F23" s="66">
        <f>+$C$51</f>
        <v>401.6599097759342</v>
      </c>
      <c r="G23" s="67">
        <f>$C$49</f>
        <v>334.4398062240659</v>
      </c>
      <c r="H23" s="68">
        <f>+$C$52</f>
        <v>1070.5395222240659</v>
      </c>
      <c r="I23" s="2">
        <f t="shared" si="0"/>
        <v>19</v>
      </c>
    </row>
    <row r="24" spans="2:9" ht="11.25">
      <c r="B24" s="22">
        <v>2556</v>
      </c>
      <c r="C24" s="69">
        <v>699.8417279999999</v>
      </c>
      <c r="D24" s="59"/>
      <c r="E24" s="65">
        <f>$C$48</f>
        <v>736.0997160000001</v>
      </c>
      <c r="F24" s="66">
        <f>+$C$51</f>
        <v>401.6599097759342</v>
      </c>
      <c r="G24" s="67">
        <f>$C$49</f>
        <v>334.4398062240659</v>
      </c>
      <c r="H24" s="68">
        <f>+$C$52</f>
        <v>1070.5395222240659</v>
      </c>
      <c r="I24" s="2">
        <f t="shared" si="0"/>
        <v>20</v>
      </c>
    </row>
    <row r="25" spans="2:9" ht="11.25">
      <c r="B25" s="22">
        <v>2557</v>
      </c>
      <c r="C25" s="69">
        <v>731.06</v>
      </c>
      <c r="D25" s="59"/>
      <c r="E25" s="65">
        <f>$C$48</f>
        <v>736.0997160000001</v>
      </c>
      <c r="F25" s="66">
        <f>+$C$51</f>
        <v>401.6599097759342</v>
      </c>
      <c r="G25" s="67">
        <f>$C$49</f>
        <v>334.4398062240659</v>
      </c>
      <c r="H25" s="68">
        <f>+$C$52</f>
        <v>1070.5395222240659</v>
      </c>
      <c r="I25" s="2">
        <f t="shared" si="0"/>
        <v>21</v>
      </c>
    </row>
    <row r="26" spans="2:9" ht="11.25">
      <c r="B26" s="22">
        <v>2558</v>
      </c>
      <c r="C26" s="69">
        <v>127.87200000000001</v>
      </c>
      <c r="D26" s="59"/>
      <c r="E26" s="65">
        <f>$C$48</f>
        <v>736.0997160000001</v>
      </c>
      <c r="F26" s="66">
        <f>+$C$51</f>
        <v>401.6599097759342</v>
      </c>
      <c r="G26" s="67">
        <f>$C$49</f>
        <v>334.4398062240659</v>
      </c>
      <c r="H26" s="68">
        <f>+$C$52</f>
        <v>1070.5395222240659</v>
      </c>
      <c r="I26" s="2">
        <f t="shared" si="0"/>
        <v>22</v>
      </c>
    </row>
    <row r="27" spans="2:9" ht="11.25">
      <c r="B27" s="22">
        <v>2559</v>
      </c>
      <c r="C27" s="64">
        <v>499.3211520000001</v>
      </c>
      <c r="D27" s="59"/>
      <c r="E27" s="65">
        <f>$C$48</f>
        <v>736.0997160000001</v>
      </c>
      <c r="F27" s="66">
        <f>+$C$51</f>
        <v>401.6599097759342</v>
      </c>
      <c r="G27" s="67">
        <f>$C$49</f>
        <v>334.4398062240659</v>
      </c>
      <c r="H27" s="68">
        <f>+$C$52</f>
        <v>1070.5395222240659</v>
      </c>
      <c r="I27" s="2">
        <f t="shared" si="0"/>
        <v>23</v>
      </c>
    </row>
    <row r="28" spans="2:9" ht="11.25">
      <c r="B28" s="22">
        <v>2560</v>
      </c>
      <c r="C28" s="64">
        <v>906.2</v>
      </c>
      <c r="D28" s="59"/>
      <c r="E28" s="65">
        <f>$C$48</f>
        <v>736.0997160000001</v>
      </c>
      <c r="F28" s="66">
        <f>+$C$51</f>
        <v>401.6599097759342</v>
      </c>
      <c r="G28" s="67">
        <f>$C$49</f>
        <v>334.4398062240659</v>
      </c>
      <c r="H28" s="68">
        <f>+$C$52</f>
        <v>1070.5395222240659</v>
      </c>
      <c r="I28" s="2">
        <f t="shared" si="0"/>
        <v>24</v>
      </c>
    </row>
    <row r="29" spans="2:9" ht="11.25">
      <c r="B29" s="22">
        <v>2561</v>
      </c>
      <c r="C29" s="64">
        <v>714.3</v>
      </c>
      <c r="D29" s="59"/>
      <c r="E29" s="65">
        <f>$C$48</f>
        <v>736.0997160000001</v>
      </c>
      <c r="F29" s="66">
        <f>+$C$51</f>
        <v>401.6599097759342</v>
      </c>
      <c r="G29" s="67">
        <f>$C$49</f>
        <v>334.4398062240659</v>
      </c>
      <c r="H29" s="68">
        <f>+$C$52</f>
        <v>1070.5395222240659</v>
      </c>
      <c r="I29" s="2">
        <f t="shared" si="0"/>
        <v>25</v>
      </c>
    </row>
    <row r="30" spans="2:9" ht="11.25">
      <c r="B30" s="22">
        <v>2562</v>
      </c>
      <c r="C30" s="64">
        <v>267.7</v>
      </c>
      <c r="D30" s="76"/>
      <c r="E30" s="65">
        <f>$C$48</f>
        <v>736.0997160000001</v>
      </c>
      <c r="F30" s="66">
        <f>+$C$51</f>
        <v>401.6599097759342</v>
      </c>
      <c r="G30" s="67">
        <f>$C$49</f>
        <v>334.4398062240659</v>
      </c>
      <c r="H30" s="68">
        <f>+$C$52</f>
        <v>1070.5395222240659</v>
      </c>
      <c r="I30" s="2">
        <f t="shared" si="0"/>
        <v>26</v>
      </c>
    </row>
    <row r="31" spans="2:9" ht="11.25">
      <c r="B31" s="22">
        <v>2563</v>
      </c>
      <c r="C31" s="64">
        <v>226.9</v>
      </c>
      <c r="D31" s="76"/>
      <c r="E31" s="65">
        <f>$C$48</f>
        <v>736.0997160000001</v>
      </c>
      <c r="F31" s="66">
        <f>+$C$51</f>
        <v>401.6599097759342</v>
      </c>
      <c r="G31" s="67">
        <f>$C$49</f>
        <v>334.4398062240659</v>
      </c>
      <c r="H31" s="68">
        <f>+$C$52</f>
        <v>1070.5395222240659</v>
      </c>
      <c r="I31" s="2">
        <f t="shared" si="0"/>
        <v>27</v>
      </c>
    </row>
    <row r="32" spans="2:9" ht="11.25">
      <c r="B32" s="22">
        <v>2564</v>
      </c>
      <c r="C32" s="64">
        <v>372.52526400000005</v>
      </c>
      <c r="D32" s="76"/>
      <c r="E32" s="65">
        <f>$C$48</f>
        <v>736.0997160000001</v>
      </c>
      <c r="F32" s="66">
        <f>+$C$51</f>
        <v>401.6599097759342</v>
      </c>
      <c r="G32" s="67">
        <f>$C$49</f>
        <v>334.4398062240659</v>
      </c>
      <c r="H32" s="68">
        <f>+$C$52</f>
        <v>1070.5395222240659</v>
      </c>
      <c r="I32" s="2">
        <f t="shared" si="0"/>
        <v>28</v>
      </c>
    </row>
    <row r="33" spans="2:14" ht="11.25">
      <c r="B33" s="22">
        <v>2565</v>
      </c>
      <c r="C33" s="64">
        <v>1095.6841920000004</v>
      </c>
      <c r="D33" s="59"/>
      <c r="E33" s="65">
        <f>$C$48</f>
        <v>736.0997160000001</v>
      </c>
      <c r="F33" s="66">
        <f>+$C$51</f>
        <v>401.6599097759342</v>
      </c>
      <c r="G33" s="67">
        <f>$C$49</f>
        <v>334.4398062240659</v>
      </c>
      <c r="H33" s="68">
        <f>+$C$52</f>
        <v>1070.5395222240659</v>
      </c>
      <c r="I33" s="2">
        <f t="shared" si="0"/>
        <v>29</v>
      </c>
      <c r="K33" s="83" t="str">
        <f>'[1]std. - G.4'!$K$27:$N$27</f>
        <v>ปี 2565 ปริมาณน้ำสะสม 1 เม.ย.65 - 31 พ.ค.67</v>
      </c>
      <c r="L33" s="83"/>
      <c r="M33" s="83"/>
      <c r="N33" s="83"/>
    </row>
    <row r="34" spans="2:9" ht="11.25">
      <c r="B34" s="22">
        <v>2566</v>
      </c>
      <c r="C34" s="64">
        <v>465.3007200000003</v>
      </c>
      <c r="D34" s="79"/>
      <c r="E34" s="65">
        <f>$C$48</f>
        <v>736.0997160000001</v>
      </c>
      <c r="F34" s="66">
        <f>+$C$51</f>
        <v>401.6599097759342</v>
      </c>
      <c r="G34" s="67">
        <f>$C$49</f>
        <v>334.4398062240659</v>
      </c>
      <c r="H34" s="68">
        <f>+$C$52</f>
        <v>1070.5395222240659</v>
      </c>
      <c r="I34" s="2">
        <f t="shared" si="0"/>
        <v>30</v>
      </c>
    </row>
    <row r="35" spans="2:8" ht="11.25">
      <c r="B35" s="77">
        <v>2567</v>
      </c>
      <c r="C35" s="78">
        <v>2.7017280000000015</v>
      </c>
      <c r="D35" s="79">
        <f>C35</f>
        <v>2.7017280000000015</v>
      </c>
      <c r="E35" s="65"/>
      <c r="F35" s="66"/>
      <c r="G35" s="67"/>
      <c r="H35" s="68"/>
    </row>
    <row r="36" spans="2:16" ht="12">
      <c r="B36" s="22"/>
      <c r="C36" s="69"/>
      <c r="D36" s="59"/>
      <c r="E36" s="65"/>
      <c r="F36" s="66"/>
      <c r="G36" s="67"/>
      <c r="H36" s="68"/>
      <c r="K36" s="75"/>
      <c r="P36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14" ht="11.25">
      <c r="B40" s="25"/>
      <c r="C40" s="74"/>
      <c r="D40" s="59"/>
      <c r="E40" s="70"/>
      <c r="F40" s="71"/>
      <c r="G40" s="72"/>
      <c r="H40" s="73"/>
      <c r="J40" s="26"/>
      <c r="K40" s="24"/>
      <c r="L40" s="26"/>
      <c r="M40" s="27"/>
      <c r="N40" s="23"/>
    </row>
    <row r="41" spans="2:13" ht="11.25">
      <c r="B41" s="22"/>
      <c r="C41" s="69"/>
      <c r="D41" s="59"/>
      <c r="E41" s="70"/>
      <c r="F41" s="71"/>
      <c r="G41" s="72"/>
      <c r="H41" s="73"/>
      <c r="J41" s="28"/>
      <c r="K41" s="29"/>
      <c r="L41" s="28"/>
      <c r="M41" s="30"/>
    </row>
    <row r="42" spans="2:13" ht="11.25">
      <c r="B42" s="22"/>
      <c r="C42" s="69"/>
      <c r="D42" s="59"/>
      <c r="E42" s="70"/>
      <c r="F42" s="71"/>
      <c r="G42" s="72"/>
      <c r="H42" s="73"/>
      <c r="J42" s="28"/>
      <c r="K42" s="29"/>
      <c r="L42" s="28"/>
      <c r="M42" s="30"/>
    </row>
    <row r="43" spans="2:13" ht="11.25">
      <c r="B43" s="22"/>
      <c r="C43" s="69"/>
      <c r="D43" s="59"/>
      <c r="E43" s="70"/>
      <c r="F43" s="71"/>
      <c r="G43" s="72"/>
      <c r="H43" s="73"/>
      <c r="J43" s="28"/>
      <c r="K43" s="29"/>
      <c r="L43" s="28"/>
      <c r="M43" s="30"/>
    </row>
    <row r="44" spans="2:13" ht="11.25">
      <c r="B44" s="22"/>
      <c r="C44" s="69"/>
      <c r="D44" s="59"/>
      <c r="E44" s="70"/>
      <c r="F44" s="71"/>
      <c r="G44" s="72"/>
      <c r="H44" s="73"/>
      <c r="J44" s="28"/>
      <c r="K44" s="29"/>
      <c r="L44" s="28"/>
      <c r="M44" s="30"/>
    </row>
    <row r="45" spans="2:13" ht="11.25">
      <c r="B45" s="31"/>
      <c r="C45" s="32"/>
      <c r="D45" s="21"/>
      <c r="E45" s="33"/>
      <c r="F45" s="33"/>
      <c r="G45" s="33"/>
      <c r="H45" s="33"/>
      <c r="J45" s="28"/>
      <c r="K45" s="29"/>
      <c r="L45" s="28"/>
      <c r="M45" s="30"/>
    </row>
    <row r="46" spans="2:13" ht="11.25">
      <c r="B46" s="31"/>
      <c r="C46" s="32"/>
      <c r="D46" s="21"/>
      <c r="E46" s="33"/>
      <c r="F46" s="33"/>
      <c r="G46" s="33"/>
      <c r="H46" s="33"/>
      <c r="J46" s="28"/>
      <c r="K46" s="29"/>
      <c r="L46" s="28"/>
      <c r="M46" s="30"/>
    </row>
    <row r="47" spans="1:17" ht="16.5" customHeight="1">
      <c r="A47" s="23"/>
      <c r="B47" s="34"/>
      <c r="C47" s="35"/>
      <c r="D47" s="23"/>
      <c r="E47" s="23"/>
      <c r="F47" s="23"/>
      <c r="G47" s="23"/>
      <c r="H47" s="23"/>
      <c r="I47" s="23"/>
      <c r="J47" s="23"/>
      <c r="K47" s="23"/>
      <c r="Q47" s="32"/>
    </row>
    <row r="48" spans="1:11" ht="15.75" customHeight="1">
      <c r="A48" s="23"/>
      <c r="B48" s="36" t="s">
        <v>8</v>
      </c>
      <c r="C48" s="55">
        <f>AVERAGE(C5:C34)</f>
        <v>736.0997160000001</v>
      </c>
      <c r="D48" s="37"/>
      <c r="E48" s="34"/>
      <c r="F48" s="34"/>
      <c r="G48" s="23"/>
      <c r="H48" s="38" t="s">
        <v>8</v>
      </c>
      <c r="I48" s="39" t="s">
        <v>20</v>
      </c>
      <c r="J48" s="40"/>
      <c r="K48" s="41"/>
    </row>
    <row r="49" spans="1:11" ht="15.75" customHeight="1">
      <c r="A49" s="23"/>
      <c r="B49" s="42" t="s">
        <v>10</v>
      </c>
      <c r="C49" s="56">
        <f>STDEV(C5:C34)</f>
        <v>334.4398062240659</v>
      </c>
      <c r="D49" s="37"/>
      <c r="E49" s="34"/>
      <c r="F49" s="34"/>
      <c r="G49" s="23"/>
      <c r="H49" s="44" t="s">
        <v>10</v>
      </c>
      <c r="I49" s="45" t="s">
        <v>12</v>
      </c>
      <c r="J49" s="46"/>
      <c r="K49" s="47"/>
    </row>
    <row r="50" spans="1:15" ht="15.75" customHeight="1">
      <c r="A50" s="34"/>
      <c r="B50" s="42" t="s">
        <v>13</v>
      </c>
      <c r="C50" s="43">
        <f>C49/C48</f>
        <v>0.45434035492015573</v>
      </c>
      <c r="D50" s="37"/>
      <c r="E50" s="48">
        <f>C50*100</f>
        <v>45.434035492015575</v>
      </c>
      <c r="F50" s="34" t="s">
        <v>2</v>
      </c>
      <c r="G50" s="23"/>
      <c r="H50" s="44" t="s">
        <v>13</v>
      </c>
      <c r="I50" s="45" t="s">
        <v>14</v>
      </c>
      <c r="J50" s="46"/>
      <c r="K50" s="47"/>
      <c r="M50" s="54" t="s">
        <v>19</v>
      </c>
      <c r="N50" s="2">
        <f>C55-C56-C57</f>
        <v>21</v>
      </c>
      <c r="O50" s="2" t="s">
        <v>0</v>
      </c>
    </row>
    <row r="51" spans="1:15" ht="15.75" customHeight="1">
      <c r="A51" s="34"/>
      <c r="B51" s="42" t="s">
        <v>9</v>
      </c>
      <c r="C51" s="56">
        <f>C48-C49</f>
        <v>401.6599097759342</v>
      </c>
      <c r="D51" s="37"/>
      <c r="E51" s="34"/>
      <c r="F51" s="34"/>
      <c r="G51" s="23"/>
      <c r="H51" s="44" t="s">
        <v>9</v>
      </c>
      <c r="I51" s="45" t="s">
        <v>15</v>
      </c>
      <c r="J51" s="46"/>
      <c r="K51" s="47"/>
      <c r="M51" s="54" t="s">
        <v>18</v>
      </c>
      <c r="N51" s="2">
        <f>C56</f>
        <v>4</v>
      </c>
      <c r="O51" s="2" t="s">
        <v>0</v>
      </c>
    </row>
    <row r="52" spans="1:15" ht="15.75" customHeight="1">
      <c r="A52" s="34"/>
      <c r="B52" s="49" t="s">
        <v>11</v>
      </c>
      <c r="C52" s="57">
        <f>C48+C49</f>
        <v>1070.5395222240659</v>
      </c>
      <c r="D52" s="37"/>
      <c r="E52" s="34"/>
      <c r="F52" s="34"/>
      <c r="G52" s="23"/>
      <c r="H52" s="50" t="s">
        <v>11</v>
      </c>
      <c r="I52" s="51" t="s">
        <v>16</v>
      </c>
      <c r="J52" s="52"/>
      <c r="K52" s="53"/>
      <c r="M52" s="54" t="s">
        <v>17</v>
      </c>
      <c r="N52" s="2">
        <f>C57</f>
        <v>5</v>
      </c>
      <c r="O52" s="2" t="s">
        <v>0</v>
      </c>
    </row>
    <row r="53" spans="1:6" ht="17.25" customHeight="1">
      <c r="A53" s="31"/>
      <c r="C53" s="31"/>
      <c r="D53" s="31"/>
      <c r="E53" s="31"/>
      <c r="F53" s="31"/>
    </row>
    <row r="54" spans="1:3" ht="11.25">
      <c r="A54" s="31"/>
      <c r="C54" s="31"/>
    </row>
    <row r="55" spans="1:3" ht="11.25">
      <c r="A55" s="31"/>
      <c r="C55" s="2">
        <f>MAX(I5:I44)</f>
        <v>30</v>
      </c>
    </row>
    <row r="56" ht="11.25">
      <c r="C56" s="2">
        <f>COUNTIF(C5:C32,"&gt;1081")</f>
        <v>4</v>
      </c>
    </row>
    <row r="57" ht="11.25">
      <c r="C57" s="2">
        <f>COUNTIF(C5:C32,"&lt;412")</f>
        <v>5</v>
      </c>
    </row>
  </sheetData>
  <sheetProtection/>
  <mergeCells count="2">
    <mergeCell ref="B2:B4"/>
    <mergeCell ref="K33:N3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2024-05-24T03:23:13Z</dcterms:modified>
  <cp:category/>
  <cp:version/>
  <cp:contentType/>
  <cp:contentStatus/>
</cp:coreProperties>
</file>