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สมุน" sheetId="2" r:id="rId1"/>
  </sheets>
  <definedNames>
    <definedName name="_xlnm.Print_Area" localSheetId="0">ฝายสมุน!$A$1:$I$103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<sst xmlns="http://schemas.openxmlformats.org/spreadsheetml/2006/main" count="91" uniqueCount="71">
  <si>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</si>
  <si>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</si>
  <si>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</si>
  <si>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</si>
  <si>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</si>
  <si>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</si>
  <si>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</si>
  <si>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</si>
  <si>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</si>
  <si>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</si>
  <si>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</si>
  <si>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</si>
  <si>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</si>
  <si>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</si>
  <si>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</si>
  <si>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</si>
  <si>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</si>
  <si>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</si>
  <si>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</si>
  <si>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</si>
  <si>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</si>
  <si>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</si>
  <si>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</si>
  <si>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</si>
  <si>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</si>
  <si>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</si>
  <si>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</si>
  <si>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</si>
  <si>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</si>
  <si>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</si>
  <si>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</si>
  <si>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</si>
  <si>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</si>
  <si>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</si>
  <si>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</si>
  <si>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</si>
  <si>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</si>
  <si>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</si>
  <si>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</si>
  <si>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</si>
  <si>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</si>
  <si>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</si>
  <si>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</si>
  <si>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</si>
  <si>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</si>
  <si>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</si>
  <si>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</si>
  <si>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</si>
  <si>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</si>
  <si>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</si>
  <si>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</si>
  <si>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</si>
  <si>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</si>
  <si>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</si>
  <si>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</si>
  <si>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</si>
  <si>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</si>
  <si>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</si>
  <si>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</si>
  <si>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</si>
  <si>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</si>
  <si>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</si>
  <si>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</si>
  <si>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</si>
  <si>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เมือง</t>
  </si>
  <si>
    <t>เมตร (ร.ส.ม.)</t>
  </si>
  <si>
    <t>ปตร.ปากคลอง ฝายสมุน</t>
  </si>
  <si>
    <t>โครงการชลประทานน่าน</t>
  </si>
  <si>
    <t>น่าน</t>
  </si>
  <si>
    <t>N  2081500</t>
  </si>
  <si>
    <t>E  678800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</si>
</sst>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sz="1440" b="1" i="0" u="sng" strike="noStrike" baseline="0"/>
              <a:t>ปตร.ปากคลอง ฝายสมุน </a:t>
            </a:r>
            <a:r>
              <a:rPr lang="th-TH"/>
              <a:t>โครงการ </a:t>
            </a:r>
            <a:r>
              <a:rPr lang="th-TH" u="sng"/>
              <a:t>ชลประทานน่าน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6.9304193284798143E-2"/>
                  <c:y val="0.20689696110487588"/>
                </c:manualLayout>
              </c:layout>
              <c:numFmt formatCode="#,##0.0000" sourceLinked="0"/>
            </c:trendlineLbl>
          </c:trendline>
          <c:xVal>
            <c:numRef>
              <c:f>ฝายสมุน!$H$53:$H$56</c:f>
              <c:numCache>
                <c:formatCode>0.000</c:formatCode>
                <c:ptCount val="4"/>
                <c:pt idx="0">
                  <c:v>15.333333333333332</c:v>
                </c:pt>
                <c:pt idx="1">
                  <c:v>7.5</c:v>
                </c:pt>
                <c:pt idx="2">
                  <c:v>4.9111111111111105</c:v>
                </c:pt>
                <c:pt idx="3">
                  <c:v>3.65</c:v>
                </c:pt>
              </c:numCache>
            </c:numRef>
          </c:xVal>
          <c:yVal>
            <c:numRef>
              <c:f>ฝายสมุน!$I$53:$I$56</c:f>
              <c:numCache>
                <c:formatCode>0.000</c:formatCode>
                <c:ptCount val="4"/>
                <c:pt idx="0">
                  <c:v>0.30963490702826307</c:v>
                </c:pt>
                <c:pt idx="1">
                  <c:v>0.27024526067886712</c:v>
                </c:pt>
                <c:pt idx="2">
                  <c:v>0.21643408719262491</c:v>
                </c:pt>
                <c:pt idx="3">
                  <c:v>0.15272520705668041</c:v>
                </c:pt>
              </c:numCache>
            </c:numRef>
          </c:yVal>
        </c:ser>
        <c:axId val="59048704"/>
        <c:axId val="59050624"/>
      </c:scatterChart>
      <c:valAx>
        <c:axId val="590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0624"/>
        <c:crosses val="autoZero"/>
        <c:crossBetween val="midCat"/>
      </c:valAx>
      <c:valAx>
        <c:axId val="5905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487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734785</xdr:colOff>
      <xdr:row>25</xdr:row>
      <xdr:rowOff>74839</xdr:rowOff>
    </xdr:from>
    <xdr:to>
      <xdr:col>7</xdr:col>
      <xdr:colOff>319536</xdr:colOff>
      <xdr:row>34</xdr:row>
      <xdr:rowOff>180409</xdr:rowOff>
    </xdr:to>
    <xdr:pic>
      <xdr:nvPicPr>
        <xdr:cNvPr id="26" name="รูปภาพ 25" descr="ฝานสมุน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32214" y="6667500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7" zoomScale="140" zoomScalePageLayoutView="140" workbookViewId="0">
      <selection activeCell="E97" sqref="E9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66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67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67" t="s">
        <v>63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64</v>
      </c>
      <c r="E10" s="67"/>
      <c r="F10" s="67"/>
      <c r="G10" s="68" t="s">
        <v>9</v>
      </c>
      <c r="H10" s="67" t="s">
        <v>68</v>
      </c>
      <c r="I10" s="67"/>
    </row>
    <row r="11" spans="1:9" ht="21.2" customHeight="1">
      <c r="B11" s="2" t="s">
        <v>55</v>
      </c>
      <c r="D11" s="67" t="s">
        <v>69</v>
      </c>
      <c r="E11" s="67"/>
      <c r="F11" s="67" t="s">
        <v>70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89">
        <v>1.5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90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0</v>
      </c>
      <c r="H21" s="1" t="s">
        <v>65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2.2999999999999998</v>
      </c>
      <c r="C53" s="22">
        <f t="shared" ref="C53:C57" si="0">$G$21</f>
        <v>0</v>
      </c>
      <c r="D53" s="22">
        <f>$B53-$C53</f>
        <v>2.2999999999999998</v>
      </c>
      <c r="E53" s="25">
        <f>SQRT(2*9.81*D53)</f>
        <v>6.7175888531525949</v>
      </c>
      <c r="F53" s="69">
        <v>0.15</v>
      </c>
      <c r="G53" s="70">
        <v>0.46800000000000003</v>
      </c>
      <c r="H53" s="11">
        <f>D53/F53</f>
        <v>15.333333333333332</v>
      </c>
      <c r="I53" s="11">
        <f>G53/(($G$16*$G$17)*F53*E53)</f>
        <v>0.30963490702826307</v>
      </c>
    </row>
    <row r="54" spans="1:9">
      <c r="A54" s="18">
        <v>2</v>
      </c>
      <c r="B54" s="55">
        <v>2.25</v>
      </c>
      <c r="C54" s="23">
        <f t="shared" si="0"/>
        <v>0</v>
      </c>
      <c r="D54" s="23">
        <f t="shared" ref="D54:D57" si="1">$B54-$C54</f>
        <v>2.25</v>
      </c>
      <c r="E54" s="26">
        <f t="shared" ref="E54:E57" si="2">SQRT(2*9.81*D54)</f>
        <v>6.6441703771050307</v>
      </c>
      <c r="F54" s="71">
        <v>0.3</v>
      </c>
      <c r="G54" s="72">
        <v>0.80800000000000005</v>
      </c>
      <c r="H54" s="12">
        <f t="shared" ref="H54:H57" si="3">D54/F54</f>
        <v>7.5</v>
      </c>
      <c r="I54" s="12">
        <f t="shared" ref="I54:I57" si="4">G54/(($G$16*$G$17)*F54*E54)</f>
        <v>0.27024526067886712</v>
      </c>
    </row>
    <row r="55" spans="1:9">
      <c r="A55" s="18">
        <v>3</v>
      </c>
      <c r="B55" s="55">
        <v>2.21</v>
      </c>
      <c r="C55" s="23">
        <f t="shared" si="0"/>
        <v>0</v>
      </c>
      <c r="D55" s="23">
        <f t="shared" si="1"/>
        <v>2.21</v>
      </c>
      <c r="E55" s="27">
        <f t="shared" si="2"/>
        <v>6.5848462396627001</v>
      </c>
      <c r="F55" s="55">
        <v>0.45</v>
      </c>
      <c r="G55" s="57">
        <v>0.96199999999999997</v>
      </c>
      <c r="H55" s="12">
        <f t="shared" si="3"/>
        <v>4.9111111111111105</v>
      </c>
      <c r="I55" s="12">
        <f t="shared" si="4"/>
        <v>0.21643408719262491</v>
      </c>
    </row>
    <row r="56" spans="1:9">
      <c r="A56" s="18">
        <v>4</v>
      </c>
      <c r="B56" s="55">
        <v>2.19</v>
      </c>
      <c r="C56" s="23">
        <f t="shared" si="0"/>
        <v>0</v>
      </c>
      <c r="D56" s="23">
        <f t="shared" si="1"/>
        <v>2.19</v>
      </c>
      <c r="E56" s="28">
        <f t="shared" si="2"/>
        <v>6.5549828375061363</v>
      </c>
      <c r="F56" s="56">
        <v>0.6</v>
      </c>
      <c r="G56" s="58">
        <v>0.90100000000000002</v>
      </c>
      <c r="H56" s="12">
        <f t="shared" si="3"/>
        <v>3.65</v>
      </c>
      <c r="I56" s="12">
        <f t="shared" si="4"/>
        <v>0.15272520705668041</v>
      </c>
    </row>
    <row r="57" spans="1:9">
      <c r="A57" s="18"/>
      <c r="B57" s="55"/>
      <c r="C57" s="23"/>
      <c r="D57" s="23"/>
      <c r="E57" s="28"/>
      <c r="F57" s="55"/>
      <c r="G57" s="57"/>
      <c r="H57" s="12"/>
      <c r="I57" s="12"/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9">
        <v>2.2999999999999998</v>
      </c>
      <c r="C87" s="15">
        <f t="shared" ref="C87:C91" si="5">$G$21</f>
        <v>0</v>
      </c>
      <c r="D87" s="15">
        <f>B87-C87</f>
        <v>2.2999999999999998</v>
      </c>
      <c r="E87" s="69">
        <v>0.15</v>
      </c>
      <c r="F87" s="36">
        <f>D87/E87</f>
        <v>15.333333333333332</v>
      </c>
      <c r="G87" s="60">
        <f>(0.0115*F87)+0.1471</f>
        <v>0.32343333333333335</v>
      </c>
      <c r="H87" s="78">
        <f>G87*($G$16*$G$17)*E87*(2*9.81*D87)^0.5</f>
        <v>0.48885573481604722</v>
      </c>
      <c r="I87" s="78"/>
    </row>
    <row r="88" spans="1:9" ht="21.2" customHeight="1">
      <c r="A88" s="46">
        <v>2</v>
      </c>
      <c r="B88" s="55">
        <v>2.25</v>
      </c>
      <c r="C88" s="16">
        <f t="shared" si="5"/>
        <v>0</v>
      </c>
      <c r="D88" s="16">
        <f t="shared" ref="D88:D91" si="6">B88-C88</f>
        <v>2.25</v>
      </c>
      <c r="E88" s="71">
        <v>0.3</v>
      </c>
      <c r="F88" s="37">
        <f t="shared" ref="F88:F91" si="7">D88/E88</f>
        <v>7.5</v>
      </c>
      <c r="G88" s="37">
        <f t="shared" ref="G88:G90" si="8">(0.0115*F88)+0.1471</f>
        <v>0.23335</v>
      </c>
      <c r="H88" s="76">
        <f t="shared" ref="H88:H90" si="9">G88*($G$16*$G$17)*E88*(2*9.81*D88)^0.5</f>
        <v>0.69768772087385655</v>
      </c>
      <c r="I88" s="76"/>
    </row>
    <row r="89" spans="1:9" ht="21.2" customHeight="1">
      <c r="A89" s="46">
        <v>3</v>
      </c>
      <c r="B89" s="55">
        <v>2.21</v>
      </c>
      <c r="C89" s="16">
        <f t="shared" si="5"/>
        <v>0</v>
      </c>
      <c r="D89" s="16">
        <f t="shared" si="6"/>
        <v>2.21</v>
      </c>
      <c r="E89" s="55">
        <v>0.45</v>
      </c>
      <c r="F89" s="37">
        <f t="shared" si="7"/>
        <v>4.9111111111111105</v>
      </c>
      <c r="G89" s="37">
        <f t="shared" si="8"/>
        <v>0.20357777777777777</v>
      </c>
      <c r="H89" s="76">
        <f t="shared" si="9"/>
        <v>0.90485664602325</v>
      </c>
      <c r="I89" s="76"/>
    </row>
    <row r="90" spans="1:9" ht="21.2" customHeight="1">
      <c r="A90" s="46">
        <v>4</v>
      </c>
      <c r="B90" s="55">
        <v>2.19</v>
      </c>
      <c r="C90" s="16">
        <f t="shared" si="5"/>
        <v>0</v>
      </c>
      <c r="D90" s="16">
        <f t="shared" si="6"/>
        <v>2.19</v>
      </c>
      <c r="E90" s="56">
        <v>0.6</v>
      </c>
      <c r="F90" s="37">
        <f t="shared" si="7"/>
        <v>3.65</v>
      </c>
      <c r="G90" s="64">
        <f t="shared" si="8"/>
        <v>0.18907499999999999</v>
      </c>
      <c r="H90" s="76">
        <f t="shared" si="9"/>
        <v>1.1154450420013255</v>
      </c>
      <c r="I90" s="76"/>
    </row>
    <row r="91" spans="1:9" ht="21.2" customHeight="1">
      <c r="A91" s="46"/>
      <c r="B91" s="55"/>
      <c r="C91" s="16"/>
      <c r="D91" s="16"/>
      <c r="E91" s="55"/>
      <c r="F91" s="37"/>
      <c r="G91" s="37"/>
      <c r="H91" s="76"/>
      <c r="I91" s="76"/>
    </row>
    <row r="92" spans="1:9" ht="21.2" customHeight="1">
      <c r="A92" s="46"/>
      <c r="B92" s="56"/>
      <c r="C92" s="16"/>
      <c r="D92" s="16"/>
      <c r="E92" s="56"/>
      <c r="F92" s="37"/>
      <c r="G92" s="64"/>
      <c r="H92" s="76"/>
      <c r="I92" s="76"/>
    </row>
    <row r="93" spans="1:9" ht="21.2" customHeight="1">
      <c r="A93" s="46"/>
      <c r="B93" s="55"/>
      <c r="C93" s="16"/>
      <c r="D93" s="16"/>
      <c r="E93" s="55"/>
      <c r="F93" s="37"/>
      <c r="G93" s="37"/>
      <c r="H93" s="76"/>
      <c r="I93" s="76"/>
    </row>
    <row r="94" spans="1:9" ht="21.2" customHeight="1">
      <c r="A94" s="46"/>
      <c r="B94" s="55"/>
      <c r="C94" s="16"/>
      <c r="D94" s="16"/>
      <c r="E94" s="62"/>
      <c r="F94" s="37"/>
      <c r="G94" s="64"/>
      <c r="H94" s="76"/>
      <c r="I94" s="76"/>
    </row>
    <row r="95" spans="1:9" ht="21.2" customHeight="1">
      <c r="A95" s="46"/>
      <c r="B95" s="55"/>
      <c r="C95" s="16"/>
      <c r="D95" s="16"/>
      <c r="E95" s="62"/>
      <c r="F95" s="37"/>
      <c r="G95" s="37"/>
      <c r="H95" s="76"/>
      <c r="I95" s="76"/>
    </row>
    <row r="96" spans="1:9" ht="21.2" customHeight="1">
      <c r="A96" s="46"/>
      <c r="B96" s="55"/>
      <c r="C96" s="16"/>
      <c r="D96" s="16"/>
      <c r="E96" s="62"/>
      <c r="F96" s="37"/>
      <c r="G96" s="64"/>
      <c r="H96" s="76"/>
      <c r="I96" s="76"/>
    </row>
    <row r="97" spans="1:9" ht="21.2" customHeight="1">
      <c r="A97" s="46"/>
      <c r="B97" s="43"/>
      <c r="C97" s="16"/>
      <c r="D97" s="16"/>
      <c r="E97" s="56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6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6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ฝายสมุน</vt:lpstr>
      <vt:lpstr>ฝายสมุน!Print_Area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2014-03-31T03:27:33Z</dcterms:modified>
</cp:coreProperties>
</file>