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<sst xmlns="http://schemas.openxmlformats.org/spreadsheetml/2006/main" count="38" uniqueCount="23">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</sst>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52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น้ำแม่ต๋า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342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1025"/>
          <c:w val="0.862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W.26'!$C$5:$C$18</c:f>
              <c:numCache>
                <c:ptCount val="14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19.11237120000001</c:v>
                </c:pt>
              </c:numCache>
            </c:numRef>
          </c:val>
        </c:ser>
        <c:axId val="30031923"/>
        <c:axId val="54870680"/>
      </c:barChart>
      <c:lineChart>
        <c:grouping val="standard"/>
        <c:varyColors val="0"/>
        <c:ser>
          <c:idx val="1"/>
          <c:order val="1"/>
          <c:tx>
            <c:v>ค่าเฉลี่ย (2553 - 2565 )อยู่ระหว่างค่า+-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W.26'!$E$5:$E$18</c:f>
              <c:numCache>
                <c:ptCount val="14"/>
                <c:pt idx="0">
                  <c:v>36.249504738461546</c:v>
                </c:pt>
                <c:pt idx="1">
                  <c:v>36.249504738461546</c:v>
                </c:pt>
                <c:pt idx="2">
                  <c:v>36.249504738461546</c:v>
                </c:pt>
                <c:pt idx="3">
                  <c:v>36.249504738461546</c:v>
                </c:pt>
                <c:pt idx="4">
                  <c:v>36.249504738461546</c:v>
                </c:pt>
                <c:pt idx="5">
                  <c:v>36.249504738461546</c:v>
                </c:pt>
                <c:pt idx="6">
                  <c:v>36.249504738461546</c:v>
                </c:pt>
                <c:pt idx="7">
                  <c:v>36.249504738461546</c:v>
                </c:pt>
                <c:pt idx="8">
                  <c:v>36.249504738461546</c:v>
                </c:pt>
                <c:pt idx="9">
                  <c:v>36.249504738461546</c:v>
                </c:pt>
                <c:pt idx="10">
                  <c:v>36.249504738461546</c:v>
                </c:pt>
                <c:pt idx="11">
                  <c:v>36.249504738461546</c:v>
                </c:pt>
                <c:pt idx="12">
                  <c:v>36.249504738461546</c:v>
                </c:pt>
                <c:pt idx="13">
                  <c:v>36.249504738461546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W.26'!$H$5:$H$18</c:f>
              <c:numCache>
                <c:ptCount val="14"/>
                <c:pt idx="0">
                  <c:v>59.542160651479605</c:v>
                </c:pt>
                <c:pt idx="1">
                  <c:v>59.542160651479605</c:v>
                </c:pt>
                <c:pt idx="2">
                  <c:v>59.542160651479605</c:v>
                </c:pt>
                <c:pt idx="3">
                  <c:v>59.542160651479605</c:v>
                </c:pt>
                <c:pt idx="4">
                  <c:v>59.542160651479605</c:v>
                </c:pt>
                <c:pt idx="5">
                  <c:v>59.542160651479605</c:v>
                </c:pt>
                <c:pt idx="6">
                  <c:v>59.542160651479605</c:v>
                </c:pt>
                <c:pt idx="7">
                  <c:v>59.542160651479605</c:v>
                </c:pt>
                <c:pt idx="8">
                  <c:v>59.542160651479605</c:v>
                </c:pt>
                <c:pt idx="9">
                  <c:v>59.542160651479605</c:v>
                </c:pt>
                <c:pt idx="10">
                  <c:v>59.542160651479605</c:v>
                </c:pt>
                <c:pt idx="11">
                  <c:v>59.542160651479605</c:v>
                </c:pt>
                <c:pt idx="12">
                  <c:v>59.542160651479605</c:v>
                </c:pt>
                <c:pt idx="13">
                  <c:v>59.542160651479605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W.26'!$F$5:$F$18</c:f>
              <c:numCache>
                <c:ptCount val="14"/>
                <c:pt idx="0">
                  <c:v>12.956848825443483</c:v>
                </c:pt>
                <c:pt idx="1">
                  <c:v>12.956848825443483</c:v>
                </c:pt>
                <c:pt idx="2">
                  <c:v>12.956848825443483</c:v>
                </c:pt>
                <c:pt idx="3">
                  <c:v>12.956848825443483</c:v>
                </c:pt>
                <c:pt idx="4">
                  <c:v>12.956848825443483</c:v>
                </c:pt>
                <c:pt idx="5">
                  <c:v>12.956848825443483</c:v>
                </c:pt>
                <c:pt idx="6">
                  <c:v>12.956848825443483</c:v>
                </c:pt>
                <c:pt idx="7">
                  <c:v>12.956848825443483</c:v>
                </c:pt>
                <c:pt idx="8">
                  <c:v>12.956848825443483</c:v>
                </c:pt>
                <c:pt idx="9">
                  <c:v>12.956848825443483</c:v>
                </c:pt>
                <c:pt idx="10">
                  <c:v>12.956848825443483</c:v>
                </c:pt>
                <c:pt idx="11">
                  <c:v>12.956848825443483</c:v>
                </c:pt>
                <c:pt idx="12">
                  <c:v>12.956848825443483</c:v>
                </c:pt>
                <c:pt idx="13">
                  <c:v>12.956848825443483</c:v>
                </c:pt>
              </c:numCache>
            </c:numRef>
          </c:val>
          <c:smooth val="0"/>
        </c:ser>
        <c:axId val="30031923"/>
        <c:axId val="54870680"/>
      </c:lineChart>
      <c:catAx>
        <c:axId val="3003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870680"/>
        <c:crossesAt val="0"/>
        <c:auto val="1"/>
        <c:lblOffset val="100"/>
        <c:tickLblSkip val="1"/>
        <c:noMultiLvlLbl val="0"/>
      </c:catAx>
      <c:valAx>
        <c:axId val="5487068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031923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846"/>
          <c:w val="0.930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6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21"/>
          <c:w val="0.86025"/>
          <c:h val="0.69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W.26'!$C$5:$C$17</c:f>
              <c:numCache>
                <c:ptCount val="13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16.43794560000001</c:v>
                </c:pt>
                <c:pt idx="12">
                  <c:v>38.35900799999998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(2553 - 2565 )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W.26'!$E$5:$E$18</c:f>
              <c:numCache>
                <c:ptCount val="14"/>
                <c:pt idx="0">
                  <c:v>36.249504738461546</c:v>
                </c:pt>
                <c:pt idx="1">
                  <c:v>36.249504738461546</c:v>
                </c:pt>
                <c:pt idx="2">
                  <c:v>36.249504738461546</c:v>
                </c:pt>
                <c:pt idx="3">
                  <c:v>36.249504738461546</c:v>
                </c:pt>
                <c:pt idx="4">
                  <c:v>36.249504738461546</c:v>
                </c:pt>
                <c:pt idx="5">
                  <c:v>36.249504738461546</c:v>
                </c:pt>
                <c:pt idx="6">
                  <c:v>36.249504738461546</c:v>
                </c:pt>
                <c:pt idx="7">
                  <c:v>36.249504738461546</c:v>
                </c:pt>
                <c:pt idx="8">
                  <c:v>36.249504738461546</c:v>
                </c:pt>
                <c:pt idx="9">
                  <c:v>36.249504738461546</c:v>
                </c:pt>
                <c:pt idx="10">
                  <c:v>36.249504738461546</c:v>
                </c:pt>
                <c:pt idx="11">
                  <c:v>36.249504738461546</c:v>
                </c:pt>
                <c:pt idx="12">
                  <c:v>36.249504738461546</c:v>
                </c:pt>
                <c:pt idx="13">
                  <c:v>36.249504738461546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W.26'!$D$5:$D$18</c:f>
              <c:numCache>
                <c:ptCount val="14"/>
                <c:pt idx="13">
                  <c:v>19.11237120000001</c:v>
                </c:pt>
              </c:numCache>
            </c:numRef>
          </c:val>
          <c:smooth val="0"/>
        </c:ser>
        <c:marker val="1"/>
        <c:axId val="42230201"/>
        <c:axId val="12121702"/>
      </c:lineChart>
      <c:catAx>
        <c:axId val="422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121702"/>
        <c:crossesAt val="0"/>
        <c:auto val="1"/>
        <c:lblOffset val="100"/>
        <c:tickLblSkip val="1"/>
        <c:noMultiLvlLbl val="0"/>
      </c:catAx>
      <c:valAx>
        <c:axId val="1212170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230201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8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0.56025</cdr:y>
    </cdr:from>
    <cdr:to>
      <cdr:x>0.60425</cdr:x>
      <cdr:y>0.59675</cdr:y>
    </cdr:to>
    <cdr:sp>
      <cdr:nvSpPr>
        <cdr:cNvPr id="1" name="TextBox 1"/>
        <cdr:cNvSpPr txBox="1">
          <a:spLocks noChangeArrowheads="1"/>
        </cdr:cNvSpPr>
      </cdr:nvSpPr>
      <cdr:spPr>
        <a:xfrm>
          <a:off x="4400550" y="3457575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0.57875</cdr:x>
      <cdr:y>0.45975</cdr:y>
    </cdr:from>
    <cdr:to>
      <cdr:x>0.72175</cdr:x>
      <cdr:y>0.49525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828925"/>
          <a:ext cx="13430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0.35625</cdr:x>
      <cdr:y>0.6665</cdr:y>
    </cdr:from>
    <cdr:to>
      <cdr:x>0.49925</cdr:x>
      <cdr:y>0.701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4105275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0.1895</cdr:x>
      <cdr:y>0.44825</cdr:y>
    </cdr:from>
    <cdr:to>
      <cdr:x>0.23975</cdr:x>
      <cdr:y>0.602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81175" y="2762250"/>
          <a:ext cx="476250" cy="9525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9">
        <v>43.503264</v>
      </c>
      <c r="D5" s="60"/>
      <c r="E5" s="61">
        <f aca="true" t="shared" si="0" ref="E5:E18">$C$65</f>
        <v>36.249504738461546</v>
      </c>
      <c r="F5" s="62">
        <f aca="true" t="shared" si="1" ref="F5:F18">+$C$68</f>
        <v>12.956848825443483</v>
      </c>
      <c r="G5" s="63">
        <f aca="true" t="shared" si="2" ref="G5:G18">$C$66</f>
        <v>23.292655913018063</v>
      </c>
      <c r="H5" s="64">
        <f aca="true" t="shared" si="3" ref="H5:H18">+$C$69</f>
        <v>59.542160651479605</v>
      </c>
      <c r="I5" s="2">
        <v>1</v>
      </c>
    </row>
    <row r="6" spans="2:9" ht="11.25">
      <c r="B6" s="22">
        <v>2554</v>
      </c>
      <c r="C6" s="65">
        <v>78.78427200000002</v>
      </c>
      <c r="D6" s="60"/>
      <c r="E6" s="66">
        <f t="shared" si="0"/>
        <v>36.249504738461546</v>
      </c>
      <c r="F6" s="67">
        <f t="shared" si="1"/>
        <v>12.956848825443483</v>
      </c>
      <c r="G6" s="68">
        <f t="shared" si="2"/>
        <v>23.292655913018063</v>
      </c>
      <c r="H6" s="69">
        <f t="shared" si="3"/>
        <v>59.542160651479605</v>
      </c>
      <c r="I6" s="2">
        <f>I5+1</f>
        <v>2</v>
      </c>
    </row>
    <row r="7" spans="2:9" ht="11.25">
      <c r="B7" s="22">
        <v>2555</v>
      </c>
      <c r="C7" s="65">
        <v>85.22928000000002</v>
      </c>
      <c r="D7" s="60"/>
      <c r="E7" s="66">
        <f t="shared" si="0"/>
        <v>36.249504738461546</v>
      </c>
      <c r="F7" s="67">
        <f t="shared" si="1"/>
        <v>12.956848825443483</v>
      </c>
      <c r="G7" s="68">
        <f t="shared" si="2"/>
        <v>23.292655913018063</v>
      </c>
      <c r="H7" s="69">
        <f t="shared" si="3"/>
        <v>59.542160651479605</v>
      </c>
      <c r="I7" s="2">
        <f aca="true" t="shared" si="4" ref="I7:I16">I6+1</f>
        <v>3</v>
      </c>
    </row>
    <row r="8" spans="2:9" ht="11.25">
      <c r="B8" s="22">
        <v>2556</v>
      </c>
      <c r="C8" s="65">
        <v>44.80531200000001</v>
      </c>
      <c r="D8" s="60"/>
      <c r="E8" s="66">
        <f t="shared" si="0"/>
        <v>36.249504738461546</v>
      </c>
      <c r="F8" s="67">
        <f t="shared" si="1"/>
        <v>12.956848825443483</v>
      </c>
      <c r="G8" s="68">
        <f t="shared" si="2"/>
        <v>23.292655913018063</v>
      </c>
      <c r="H8" s="69">
        <f t="shared" si="3"/>
        <v>59.542160651479605</v>
      </c>
      <c r="I8" s="2">
        <f t="shared" si="4"/>
        <v>4</v>
      </c>
    </row>
    <row r="9" spans="2:9" ht="11.25">
      <c r="B9" s="22">
        <v>2557</v>
      </c>
      <c r="C9" s="65">
        <v>27.911519999999996</v>
      </c>
      <c r="D9" s="60"/>
      <c r="E9" s="66">
        <f t="shared" si="0"/>
        <v>36.249504738461546</v>
      </c>
      <c r="F9" s="67">
        <f t="shared" si="1"/>
        <v>12.956848825443483</v>
      </c>
      <c r="G9" s="68">
        <f t="shared" si="2"/>
        <v>23.292655913018063</v>
      </c>
      <c r="H9" s="69">
        <f t="shared" si="3"/>
        <v>59.542160651479605</v>
      </c>
      <c r="I9" s="2">
        <f t="shared" si="4"/>
        <v>5</v>
      </c>
    </row>
    <row r="10" spans="2:9" ht="11.25">
      <c r="B10" s="22">
        <v>2558</v>
      </c>
      <c r="C10" s="65">
        <v>12.118463999999998</v>
      </c>
      <c r="D10" s="60"/>
      <c r="E10" s="66">
        <f t="shared" si="0"/>
        <v>36.249504738461546</v>
      </c>
      <c r="F10" s="67">
        <f t="shared" si="1"/>
        <v>12.956848825443483</v>
      </c>
      <c r="G10" s="68">
        <f t="shared" si="2"/>
        <v>23.292655913018063</v>
      </c>
      <c r="H10" s="69">
        <f t="shared" si="3"/>
        <v>59.542160651479605</v>
      </c>
      <c r="I10" s="2">
        <f t="shared" si="4"/>
        <v>6</v>
      </c>
    </row>
    <row r="11" spans="2:13" ht="11.25">
      <c r="B11" s="22">
        <v>2559</v>
      </c>
      <c r="C11" s="65">
        <v>36.494496</v>
      </c>
      <c r="D11" s="60"/>
      <c r="E11" s="66">
        <f t="shared" si="0"/>
        <v>36.249504738461546</v>
      </c>
      <c r="F11" s="67">
        <f t="shared" si="1"/>
        <v>12.956848825443483</v>
      </c>
      <c r="G11" s="68">
        <f t="shared" si="2"/>
        <v>23.292655913018063</v>
      </c>
      <c r="H11" s="69">
        <f t="shared" si="3"/>
        <v>59.542160651479605</v>
      </c>
      <c r="I11" s="2">
        <f t="shared" si="4"/>
        <v>7</v>
      </c>
      <c r="L11" s="76"/>
      <c r="M11" s="76"/>
    </row>
    <row r="12" spans="2:9" ht="11.25">
      <c r="B12" s="22">
        <v>2560</v>
      </c>
      <c r="C12" s="65">
        <v>35.8</v>
      </c>
      <c r="D12" s="60"/>
      <c r="E12" s="66">
        <f t="shared" si="0"/>
        <v>36.249504738461546</v>
      </c>
      <c r="F12" s="67">
        <f t="shared" si="1"/>
        <v>12.956848825443483</v>
      </c>
      <c r="G12" s="68">
        <f t="shared" si="2"/>
        <v>23.292655913018063</v>
      </c>
      <c r="H12" s="69">
        <f t="shared" si="3"/>
        <v>59.542160651479605</v>
      </c>
      <c r="I12" s="2">
        <f t="shared" si="4"/>
        <v>8</v>
      </c>
    </row>
    <row r="13" spans="2:9" ht="11.25">
      <c r="B13" s="22">
        <v>2561</v>
      </c>
      <c r="C13" s="65">
        <v>20.9</v>
      </c>
      <c r="D13" s="60"/>
      <c r="E13" s="66">
        <f t="shared" si="0"/>
        <v>36.249504738461546</v>
      </c>
      <c r="F13" s="67">
        <f t="shared" si="1"/>
        <v>12.956848825443483</v>
      </c>
      <c r="G13" s="68">
        <f t="shared" si="2"/>
        <v>23.292655913018063</v>
      </c>
      <c r="H13" s="69">
        <f t="shared" si="3"/>
        <v>59.542160651479605</v>
      </c>
      <c r="I13" s="2">
        <f t="shared" si="4"/>
        <v>9</v>
      </c>
    </row>
    <row r="14" spans="2:9" ht="11.25">
      <c r="B14" s="22">
        <v>2562</v>
      </c>
      <c r="C14" s="65">
        <v>11.8</v>
      </c>
      <c r="D14" s="60"/>
      <c r="E14" s="66">
        <f t="shared" si="0"/>
        <v>36.249504738461546</v>
      </c>
      <c r="F14" s="67">
        <f t="shared" si="1"/>
        <v>12.956848825443483</v>
      </c>
      <c r="G14" s="68">
        <f t="shared" si="2"/>
        <v>23.292655913018063</v>
      </c>
      <c r="H14" s="69">
        <f t="shared" si="3"/>
        <v>59.542160651479605</v>
      </c>
      <c r="I14" s="2">
        <f t="shared" si="4"/>
        <v>10</v>
      </c>
    </row>
    <row r="15" spans="2:9" ht="11.25">
      <c r="B15" s="22">
        <v>2563</v>
      </c>
      <c r="C15" s="65">
        <v>19.1</v>
      </c>
      <c r="D15" s="60"/>
      <c r="E15" s="66">
        <f t="shared" si="0"/>
        <v>36.249504738461546</v>
      </c>
      <c r="F15" s="67">
        <f t="shared" si="1"/>
        <v>12.956848825443483</v>
      </c>
      <c r="G15" s="68">
        <f t="shared" si="2"/>
        <v>23.292655913018063</v>
      </c>
      <c r="H15" s="69">
        <f t="shared" si="3"/>
        <v>59.542160651479605</v>
      </c>
      <c r="I15" s="2">
        <f t="shared" si="4"/>
        <v>11</v>
      </c>
    </row>
    <row r="16" spans="2:9" ht="11.25">
      <c r="B16" s="22">
        <v>2564</v>
      </c>
      <c r="C16" s="65">
        <v>16.43794560000001</v>
      </c>
      <c r="D16" s="77"/>
      <c r="E16" s="66">
        <f t="shared" si="0"/>
        <v>36.249504738461546</v>
      </c>
      <c r="F16" s="67">
        <f t="shared" si="1"/>
        <v>12.956848825443483</v>
      </c>
      <c r="G16" s="68">
        <f t="shared" si="2"/>
        <v>23.292655913018063</v>
      </c>
      <c r="H16" s="69">
        <f t="shared" si="3"/>
        <v>59.542160651479605</v>
      </c>
      <c r="I16" s="2">
        <f t="shared" si="4"/>
        <v>12</v>
      </c>
    </row>
    <row r="17" spans="2:14" ht="11.25">
      <c r="B17" s="22">
        <v>2565</v>
      </c>
      <c r="C17" s="65">
        <v>38.35900799999998</v>
      </c>
      <c r="D17" s="60"/>
      <c r="E17" s="66">
        <f t="shared" si="0"/>
        <v>36.249504738461546</v>
      </c>
      <c r="F17" s="67">
        <f t="shared" si="1"/>
        <v>12.956848825443483</v>
      </c>
      <c r="G17" s="68">
        <f t="shared" si="2"/>
        <v>23.292655913018063</v>
      </c>
      <c r="H17" s="69">
        <f t="shared" si="3"/>
        <v>59.542160651479605</v>
      </c>
      <c r="K17" s="84" t="str">
        <f>'[1]std. - W.1C'!$K$29:$N$29</f>
        <v>ปี 2565 ปริมาณน้ำสะสม 1 เม.ย.66 - 31 ม.ค.67</v>
      </c>
      <c r="L17" s="84"/>
      <c r="M17" s="84"/>
      <c r="N17" s="84"/>
    </row>
    <row r="18" spans="2:8" ht="11.25">
      <c r="B18" s="79">
        <v>2566</v>
      </c>
      <c r="C18" s="78">
        <v>19.11237120000001</v>
      </c>
      <c r="D18" s="80">
        <f>C18</f>
        <v>19.11237120000001</v>
      </c>
      <c r="E18" s="66">
        <f t="shared" si="0"/>
        <v>36.249504738461546</v>
      </c>
      <c r="F18" s="67">
        <f t="shared" si="1"/>
        <v>12.956848825443483</v>
      </c>
      <c r="G18" s="68">
        <f t="shared" si="2"/>
        <v>23.292655913018063</v>
      </c>
      <c r="H18" s="69">
        <f t="shared" si="3"/>
        <v>59.542160651479605</v>
      </c>
    </row>
    <row r="19" spans="2:8" ht="11.25">
      <c r="B19" s="22"/>
      <c r="C19" s="65"/>
      <c r="D19" s="60"/>
      <c r="E19" s="66"/>
      <c r="F19" s="67"/>
      <c r="G19" s="68"/>
      <c r="H19" s="69"/>
    </row>
    <row r="20" spans="2:8" ht="11.25">
      <c r="B20" s="22"/>
      <c r="C20" s="65"/>
      <c r="D20" s="60"/>
      <c r="E20" s="66"/>
      <c r="F20" s="67"/>
      <c r="G20" s="68"/>
      <c r="H20" s="69"/>
    </row>
    <row r="21" spans="2:8" ht="11.25">
      <c r="B21" s="22"/>
      <c r="C21" s="65"/>
      <c r="D21" s="60"/>
      <c r="E21" s="66"/>
      <c r="F21" s="67"/>
      <c r="G21" s="68"/>
      <c r="H21" s="69"/>
    </row>
    <row r="22" spans="2:8" ht="11.25">
      <c r="B22" s="22"/>
      <c r="C22" s="70"/>
      <c r="D22" s="60"/>
      <c r="E22" s="66"/>
      <c r="F22" s="67"/>
      <c r="G22" s="68"/>
      <c r="H22" s="69"/>
    </row>
    <row r="23" spans="2:8" ht="11.25">
      <c r="B23" s="22"/>
      <c r="C23" s="70"/>
      <c r="D23" s="60"/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32"/>
      <c r="C62" s="33"/>
      <c r="D62" s="21"/>
      <c r="E62" s="34"/>
      <c r="F62" s="34"/>
      <c r="G62" s="34"/>
      <c r="H62" s="34"/>
      <c r="J62" s="29"/>
      <c r="K62" s="30"/>
      <c r="L62" s="29"/>
      <c r="M62" s="31"/>
    </row>
    <row r="63" spans="2:13" ht="11.25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1:17" ht="16.5" customHeight="1">
      <c r="A64" s="23"/>
      <c r="B64" s="35"/>
      <c r="C64" s="36"/>
      <c r="D64" s="23"/>
      <c r="E64" s="23"/>
      <c r="F64" s="23"/>
      <c r="G64" s="23"/>
      <c r="H64" s="23"/>
      <c r="I64" s="23"/>
      <c r="J64" s="23"/>
      <c r="K64" s="23"/>
      <c r="Q64" s="33"/>
    </row>
    <row r="65" spans="1:11" ht="15.75" customHeight="1">
      <c r="A65" s="23"/>
      <c r="B65" s="37" t="s">
        <v>8</v>
      </c>
      <c r="C65" s="56">
        <f>AVERAGE(C5:C17)</f>
        <v>36.249504738461546</v>
      </c>
      <c r="D65" s="38"/>
      <c r="E65" s="35"/>
      <c r="F65" s="35"/>
      <c r="G65" s="23"/>
      <c r="H65" s="39" t="s">
        <v>8</v>
      </c>
      <c r="I65" s="40" t="s">
        <v>20</v>
      </c>
      <c r="J65" s="41"/>
      <c r="K65" s="42"/>
    </row>
    <row r="66" spans="1:11" ht="15.75" customHeight="1">
      <c r="A66" s="23"/>
      <c r="B66" s="43" t="s">
        <v>10</v>
      </c>
      <c r="C66" s="57">
        <f>STDEV(C5:C17)</f>
        <v>23.292655913018063</v>
      </c>
      <c r="D66" s="38"/>
      <c r="E66" s="35"/>
      <c r="F66" s="35"/>
      <c r="G66" s="23"/>
      <c r="H66" s="45" t="s">
        <v>10</v>
      </c>
      <c r="I66" s="46" t="s">
        <v>12</v>
      </c>
      <c r="J66" s="47"/>
      <c r="K66" s="48"/>
    </row>
    <row r="67" spans="1:15" ht="15.75" customHeight="1">
      <c r="A67" s="35"/>
      <c r="B67" s="43" t="s">
        <v>13</v>
      </c>
      <c r="C67" s="44">
        <f>C66/C65</f>
        <v>0.6425648041559041</v>
      </c>
      <c r="D67" s="38"/>
      <c r="E67" s="49">
        <f>C67*100</f>
        <v>64.25648041559042</v>
      </c>
      <c r="F67" s="35" t="s">
        <v>2</v>
      </c>
      <c r="G67" s="23"/>
      <c r="H67" s="45" t="s">
        <v>13</v>
      </c>
      <c r="I67" s="46" t="s">
        <v>14</v>
      </c>
      <c r="J67" s="47"/>
      <c r="K67" s="48"/>
      <c r="M67" s="55" t="s">
        <v>19</v>
      </c>
      <c r="N67" s="2">
        <f>C72-C73-C74</f>
        <v>8</v>
      </c>
      <c r="O67" s="2" t="s">
        <v>0</v>
      </c>
    </row>
    <row r="68" spans="1:15" ht="15.75" customHeight="1">
      <c r="A68" s="35"/>
      <c r="B68" s="43" t="s">
        <v>9</v>
      </c>
      <c r="C68" s="57">
        <f>C65-C66</f>
        <v>12.956848825443483</v>
      </c>
      <c r="D68" s="38"/>
      <c r="E68" s="35"/>
      <c r="F68" s="35"/>
      <c r="G68" s="23"/>
      <c r="H68" s="45" t="s">
        <v>9</v>
      </c>
      <c r="I68" s="46" t="s">
        <v>15</v>
      </c>
      <c r="J68" s="47"/>
      <c r="K68" s="48"/>
      <c r="M68" s="55" t="s">
        <v>18</v>
      </c>
      <c r="N68" s="2">
        <f>C73</f>
        <v>2</v>
      </c>
      <c r="O68" s="2" t="s">
        <v>0</v>
      </c>
    </row>
    <row r="69" spans="1:15" ht="15.75" customHeight="1">
      <c r="A69" s="35"/>
      <c r="B69" s="50" t="s">
        <v>11</v>
      </c>
      <c r="C69" s="58">
        <f>C65+C66</f>
        <v>59.542160651479605</v>
      </c>
      <c r="D69" s="38"/>
      <c r="E69" s="35"/>
      <c r="F69" s="35"/>
      <c r="G69" s="23"/>
      <c r="H69" s="51" t="s">
        <v>11</v>
      </c>
      <c r="I69" s="52" t="s">
        <v>16</v>
      </c>
      <c r="J69" s="53"/>
      <c r="K69" s="54"/>
      <c r="M69" s="55" t="s">
        <v>17</v>
      </c>
      <c r="N69" s="2">
        <f>C74</f>
        <v>2</v>
      </c>
      <c r="O69" s="2" t="s">
        <v>0</v>
      </c>
    </row>
    <row r="70" spans="1:6" ht="17.25" customHeight="1">
      <c r="A70" s="32"/>
      <c r="C70" s="32"/>
      <c r="D70" s="32"/>
      <c r="E70" s="32"/>
      <c r="F70" s="32"/>
    </row>
    <row r="71" spans="1:3" ht="11.25">
      <c r="A71" s="32"/>
      <c r="C71" s="32"/>
    </row>
    <row r="72" spans="1:3" ht="11.25">
      <c r="A72" s="32"/>
      <c r="C72" s="2">
        <f>MAX(I5:I61)</f>
        <v>12</v>
      </c>
    </row>
    <row r="73" ht="11.25">
      <c r="C73" s="2">
        <f>COUNTIF(C5:C16,"&gt;63")</f>
        <v>2</v>
      </c>
    </row>
    <row r="74" ht="11.25">
      <c r="C74" s="2">
        <f>COUNTIF(C5:C16,"&lt;13")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2024-02-23T07:21:22Z</dcterms:modified>
  <cp:category/>
  <cp:version/>
  <cp:contentType/>
  <cp:contentStatus/>
</cp:coreProperties>
</file>