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2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<sst xmlns="http://schemas.openxmlformats.org/spreadsheetml/2006/main" count="38" uniqueCount="23">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</sst>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อ.วังเหนือ จ.ลำปาง</a:t>
            </a:r>
          </a:p>
        </c:rich>
      </c:tx>
      <c:layout>
        <c:manualLayout>
          <c:xMode val="factor"/>
          <c:yMode val="factor"/>
          <c:x val="0.0342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19475"/>
          <c:w val="0.862"/>
          <c:h val="0.642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W.25'!$B$5:$B$18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'std. - W.25'!$C$5:$C$18</c:f>
              <c:numCache>
                <c:ptCount val="14"/>
                <c:pt idx="0">
                  <c:v>122.83833600000001</c:v>
                </c:pt>
                <c:pt idx="1">
                  <c:v>140.49504000000002</c:v>
                </c:pt>
                <c:pt idx="2">
                  <c:v>283.01927040000004</c:v>
                </c:pt>
                <c:pt idx="3">
                  <c:v>119.52230399999999</c:v>
                </c:pt>
                <c:pt idx="4">
                  <c:v>148.72032000000002</c:v>
                </c:pt>
                <c:pt idx="5">
                  <c:v>106.53724800000003</c:v>
                </c:pt>
                <c:pt idx="6">
                  <c:v>15.96844800000001</c:v>
                </c:pt>
                <c:pt idx="7">
                  <c:v>218.36822399999997</c:v>
                </c:pt>
                <c:pt idx="8">
                  <c:v>282.3</c:v>
                </c:pt>
                <c:pt idx="9">
                  <c:v>212.4</c:v>
                </c:pt>
                <c:pt idx="10">
                  <c:v>69.5</c:v>
                </c:pt>
                <c:pt idx="11">
                  <c:v>64.9</c:v>
                </c:pt>
                <c:pt idx="12">
                  <c:v>128.3602464000001</c:v>
                </c:pt>
                <c:pt idx="13">
                  <c:v>272.4196320000001</c:v>
                </c:pt>
              </c:numCache>
            </c:numRef>
          </c:val>
        </c:ser>
        <c:axId val="36827912"/>
        <c:axId val="63015753"/>
      </c:barChart>
      <c:lineChart>
        <c:grouping val="standard"/>
        <c:varyColors val="0"/>
        <c:ser>
          <c:idx val="1"/>
          <c:order val="1"/>
          <c:tx>
            <c:v>ค่าเฉลี่ย (2552 - 2564 )อยู่ระหว่างค่า+- SD 10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W.25'!$B$5:$B$16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'std. - W.25'!$E$5:$E$17</c:f>
              <c:numCache>
                <c:ptCount val="13"/>
                <c:pt idx="0">
                  <c:v>147.14841821538465</c:v>
                </c:pt>
                <c:pt idx="1">
                  <c:v>147.14841821538465</c:v>
                </c:pt>
                <c:pt idx="2">
                  <c:v>147.14841821538465</c:v>
                </c:pt>
                <c:pt idx="3">
                  <c:v>147.14841821538465</c:v>
                </c:pt>
                <c:pt idx="4">
                  <c:v>147.14841821538465</c:v>
                </c:pt>
                <c:pt idx="5">
                  <c:v>147.14841821538465</c:v>
                </c:pt>
                <c:pt idx="6">
                  <c:v>147.14841821538465</c:v>
                </c:pt>
                <c:pt idx="7">
                  <c:v>147.14841821538465</c:v>
                </c:pt>
                <c:pt idx="8">
                  <c:v>147.14841821538465</c:v>
                </c:pt>
                <c:pt idx="9">
                  <c:v>147.14841821538465</c:v>
                </c:pt>
                <c:pt idx="10">
                  <c:v>147.14841821538465</c:v>
                </c:pt>
                <c:pt idx="11">
                  <c:v>147.14841821538465</c:v>
                </c:pt>
                <c:pt idx="12">
                  <c:v>147.14841821538465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W.25'!$B$5:$B$16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'std. - W.25'!$H$5:$H$17</c:f>
              <c:numCache>
                <c:ptCount val="13"/>
                <c:pt idx="0">
                  <c:v>228.5232275223441</c:v>
                </c:pt>
                <c:pt idx="1">
                  <c:v>228.5232275223441</c:v>
                </c:pt>
                <c:pt idx="2">
                  <c:v>228.5232275223441</c:v>
                </c:pt>
                <c:pt idx="3">
                  <c:v>228.5232275223441</c:v>
                </c:pt>
                <c:pt idx="4">
                  <c:v>228.5232275223441</c:v>
                </c:pt>
                <c:pt idx="5">
                  <c:v>228.5232275223441</c:v>
                </c:pt>
                <c:pt idx="6">
                  <c:v>228.5232275223441</c:v>
                </c:pt>
                <c:pt idx="7">
                  <c:v>228.5232275223441</c:v>
                </c:pt>
                <c:pt idx="8">
                  <c:v>228.5232275223441</c:v>
                </c:pt>
                <c:pt idx="9">
                  <c:v>228.5232275223441</c:v>
                </c:pt>
                <c:pt idx="10">
                  <c:v>228.5232275223441</c:v>
                </c:pt>
                <c:pt idx="11">
                  <c:v>228.5232275223441</c:v>
                </c:pt>
                <c:pt idx="12">
                  <c:v>228.5232275223441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W.25'!$B$5:$B$16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'std. - W.25'!$F$5:$F$17</c:f>
              <c:numCache>
                <c:ptCount val="13"/>
                <c:pt idx="0">
                  <c:v>65.7736089084252</c:v>
                </c:pt>
                <c:pt idx="1">
                  <c:v>65.7736089084252</c:v>
                </c:pt>
                <c:pt idx="2">
                  <c:v>65.7736089084252</c:v>
                </c:pt>
                <c:pt idx="3">
                  <c:v>65.7736089084252</c:v>
                </c:pt>
                <c:pt idx="4">
                  <c:v>65.7736089084252</c:v>
                </c:pt>
                <c:pt idx="5">
                  <c:v>65.7736089084252</c:v>
                </c:pt>
                <c:pt idx="6">
                  <c:v>65.7736089084252</c:v>
                </c:pt>
                <c:pt idx="7">
                  <c:v>65.7736089084252</c:v>
                </c:pt>
                <c:pt idx="8">
                  <c:v>65.7736089084252</c:v>
                </c:pt>
                <c:pt idx="9">
                  <c:v>65.7736089084252</c:v>
                </c:pt>
                <c:pt idx="10">
                  <c:v>65.7736089084252</c:v>
                </c:pt>
                <c:pt idx="11">
                  <c:v>65.7736089084252</c:v>
                </c:pt>
                <c:pt idx="12">
                  <c:v>65.7736089084252</c:v>
                </c:pt>
              </c:numCache>
            </c:numRef>
          </c:val>
          <c:smooth val="0"/>
        </c:ser>
        <c:axId val="36827912"/>
        <c:axId val="63015753"/>
      </c:lineChart>
      <c:catAx>
        <c:axId val="36827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015753"/>
        <c:crossesAt val="0"/>
        <c:auto val="1"/>
        <c:lblOffset val="100"/>
        <c:tickLblSkip val="1"/>
        <c:noMultiLvlLbl val="0"/>
      </c:catAx>
      <c:valAx>
        <c:axId val="6301575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827912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45"/>
          <c:y val="0.84625"/>
          <c:w val="0.94525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วังเหนือ จ.ลำปาง</a:t>
            </a:r>
          </a:p>
        </c:rich>
      </c:tx>
      <c:layout>
        <c:manualLayout>
          <c:xMode val="factor"/>
          <c:yMode val="factor"/>
          <c:x val="0.0567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21475"/>
          <c:w val="0.85975"/>
          <c:h val="0.697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W.25'!$B$5:$B$18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'std. - W.25'!$C$5:$C$17</c:f>
              <c:numCache>
                <c:ptCount val="13"/>
                <c:pt idx="0">
                  <c:v>122.83833600000001</c:v>
                </c:pt>
                <c:pt idx="1">
                  <c:v>140.49504000000002</c:v>
                </c:pt>
                <c:pt idx="2">
                  <c:v>283.01927040000004</c:v>
                </c:pt>
                <c:pt idx="3">
                  <c:v>119.52230399999999</c:v>
                </c:pt>
                <c:pt idx="4">
                  <c:v>148.72032000000002</c:v>
                </c:pt>
                <c:pt idx="5">
                  <c:v>106.53724800000003</c:v>
                </c:pt>
                <c:pt idx="6">
                  <c:v>15.96844800000001</c:v>
                </c:pt>
                <c:pt idx="7">
                  <c:v>218.36822399999997</c:v>
                </c:pt>
                <c:pt idx="8">
                  <c:v>282.3</c:v>
                </c:pt>
                <c:pt idx="9">
                  <c:v>212.4</c:v>
                </c:pt>
                <c:pt idx="10">
                  <c:v>69.5</c:v>
                </c:pt>
                <c:pt idx="11">
                  <c:v>64.9</c:v>
                </c:pt>
                <c:pt idx="12">
                  <c:v>128.3602464000001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(2552 - 2564 )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W.25'!$B$5:$B$18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'std. - W.25'!$E$5:$E$17</c:f>
              <c:numCache>
                <c:ptCount val="13"/>
                <c:pt idx="0">
                  <c:v>147.14841821538465</c:v>
                </c:pt>
                <c:pt idx="1">
                  <c:v>147.14841821538465</c:v>
                </c:pt>
                <c:pt idx="2">
                  <c:v>147.14841821538465</c:v>
                </c:pt>
                <c:pt idx="3">
                  <c:v>147.14841821538465</c:v>
                </c:pt>
                <c:pt idx="4">
                  <c:v>147.14841821538465</c:v>
                </c:pt>
                <c:pt idx="5">
                  <c:v>147.14841821538465</c:v>
                </c:pt>
                <c:pt idx="6">
                  <c:v>147.14841821538465</c:v>
                </c:pt>
                <c:pt idx="7">
                  <c:v>147.14841821538465</c:v>
                </c:pt>
                <c:pt idx="8">
                  <c:v>147.14841821538465</c:v>
                </c:pt>
                <c:pt idx="9">
                  <c:v>147.14841821538465</c:v>
                </c:pt>
                <c:pt idx="10">
                  <c:v>147.14841821538465</c:v>
                </c:pt>
                <c:pt idx="11">
                  <c:v>147.14841821538465</c:v>
                </c:pt>
                <c:pt idx="12">
                  <c:v>147.14841821538465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W.25'!$B$5:$B$18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'std. - W.25'!$D$5:$D$18</c:f>
              <c:numCache>
                <c:ptCount val="14"/>
                <c:pt idx="13">
                  <c:v>272.4196320000001</c:v>
                </c:pt>
              </c:numCache>
            </c:numRef>
          </c:val>
          <c:smooth val="0"/>
        </c:ser>
        <c:marker val="1"/>
        <c:axId val="30270866"/>
        <c:axId val="4002339"/>
      </c:lineChart>
      <c:catAx>
        <c:axId val="30270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02339"/>
        <c:crossesAt val="0"/>
        <c:auto val="1"/>
        <c:lblOffset val="100"/>
        <c:tickLblSkip val="1"/>
        <c:noMultiLvlLbl val="0"/>
      </c:catAx>
      <c:valAx>
        <c:axId val="400233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270866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75"/>
          <c:y val="0.92"/>
          <c:w val="0.99125"/>
          <c:h val="0.0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</cdr:x>
      <cdr:y>0.5885</cdr:y>
    </cdr:from>
    <cdr:to>
      <cdr:x>0.52525</cdr:x>
      <cdr:y>0.6235</cdr:y>
    </cdr:to>
    <cdr:sp>
      <cdr:nvSpPr>
        <cdr:cNvPr id="1" name="TextBox 1"/>
        <cdr:cNvSpPr txBox="1">
          <a:spLocks noChangeArrowheads="1"/>
        </cdr:cNvSpPr>
      </cdr:nvSpPr>
      <cdr:spPr>
        <a:xfrm>
          <a:off x="3648075" y="3629025"/>
          <a:ext cx="127635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147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0.4105</cdr:x>
      <cdr:y>0.49825</cdr:y>
    </cdr:from>
    <cdr:to>
      <cdr:x>0.555</cdr:x>
      <cdr:y>0.534</cdr:y>
    </cdr:to>
    <cdr:sp>
      <cdr:nvSpPr>
        <cdr:cNvPr id="2" name="TextBox 1"/>
        <cdr:cNvSpPr txBox="1">
          <a:spLocks noChangeArrowheads="1"/>
        </cdr:cNvSpPr>
      </cdr:nvSpPr>
      <cdr:spPr>
        <a:xfrm>
          <a:off x="3857625" y="3067050"/>
          <a:ext cx="136207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229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0.24125</cdr:x>
      <cdr:y>0.672</cdr:y>
    </cdr:from>
    <cdr:to>
      <cdr:x>0.38425</cdr:x>
      <cdr:y>0.70875</cdr:y>
    </cdr:to>
    <cdr:sp>
      <cdr:nvSpPr>
        <cdr:cNvPr id="3" name="TextBox 1"/>
        <cdr:cNvSpPr txBox="1">
          <a:spLocks noChangeArrowheads="1"/>
        </cdr:cNvSpPr>
      </cdr:nvSpPr>
      <cdr:spPr>
        <a:xfrm>
          <a:off x="2266950" y="4143375"/>
          <a:ext cx="13430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66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0.18225</cdr:x>
      <cdr:y>0.41425</cdr:y>
    </cdr:from>
    <cdr:to>
      <cdr:x>0.243</cdr:x>
      <cdr:y>0.65125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04975" y="2552700"/>
          <a:ext cx="571500" cy="14668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3"/>
  <sheetViews>
    <sheetView zoomScalePageLayoutView="0" workbookViewId="0" topLeftCell="A5">
      <selection activeCell="K19" sqref="K1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9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1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2552</v>
      </c>
      <c r="C5" s="59">
        <v>122.83833600000001</v>
      </c>
      <c r="D5" s="60"/>
      <c r="E5" s="61">
        <f aca="true" t="shared" si="0" ref="E5:E17">$C$74</f>
        <v>147.14841821538465</v>
      </c>
      <c r="F5" s="62">
        <f aca="true" t="shared" si="1" ref="F5:F17">+$C$77</f>
        <v>65.7736089084252</v>
      </c>
      <c r="G5" s="63">
        <f aca="true" t="shared" si="2" ref="G5:G17">$C$75</f>
        <v>81.37480930695945</v>
      </c>
      <c r="H5" s="64">
        <f aca="true" t="shared" si="3" ref="H5:H17">+$C$78</f>
        <v>228.5232275223441</v>
      </c>
      <c r="I5" s="2">
        <v>1</v>
      </c>
    </row>
    <row r="6" spans="2:9" ht="11.25">
      <c r="B6" s="22">
        <v>2553</v>
      </c>
      <c r="C6" s="65">
        <v>140.49504000000002</v>
      </c>
      <c r="D6" s="60"/>
      <c r="E6" s="66">
        <f t="shared" si="0"/>
        <v>147.14841821538465</v>
      </c>
      <c r="F6" s="67">
        <f t="shared" si="1"/>
        <v>65.7736089084252</v>
      </c>
      <c r="G6" s="68">
        <f t="shared" si="2"/>
        <v>81.37480930695945</v>
      </c>
      <c r="H6" s="69">
        <f t="shared" si="3"/>
        <v>228.5232275223441</v>
      </c>
      <c r="I6" s="2">
        <f>I5+1</f>
        <v>2</v>
      </c>
    </row>
    <row r="7" spans="2:9" ht="11.25">
      <c r="B7" s="22">
        <v>2554</v>
      </c>
      <c r="C7" s="65">
        <v>283.01927040000004</v>
      </c>
      <c r="D7" s="60"/>
      <c r="E7" s="66">
        <f t="shared" si="0"/>
        <v>147.14841821538465</v>
      </c>
      <c r="F7" s="67">
        <f t="shared" si="1"/>
        <v>65.7736089084252</v>
      </c>
      <c r="G7" s="68">
        <f t="shared" si="2"/>
        <v>81.37480930695945</v>
      </c>
      <c r="H7" s="69">
        <f t="shared" si="3"/>
        <v>228.5232275223441</v>
      </c>
      <c r="I7" s="2">
        <f aca="true" t="shared" si="4" ref="I7:I17">I6+1</f>
        <v>3</v>
      </c>
    </row>
    <row r="8" spans="2:9" ht="11.25">
      <c r="B8" s="22">
        <v>2555</v>
      </c>
      <c r="C8" s="65">
        <v>119.52230399999999</v>
      </c>
      <c r="D8" s="60"/>
      <c r="E8" s="66">
        <f t="shared" si="0"/>
        <v>147.14841821538465</v>
      </c>
      <c r="F8" s="67">
        <f t="shared" si="1"/>
        <v>65.7736089084252</v>
      </c>
      <c r="G8" s="68">
        <f t="shared" si="2"/>
        <v>81.37480930695945</v>
      </c>
      <c r="H8" s="69">
        <f t="shared" si="3"/>
        <v>228.5232275223441</v>
      </c>
      <c r="I8" s="2">
        <f t="shared" si="4"/>
        <v>4</v>
      </c>
    </row>
    <row r="9" spans="2:9" ht="11.25">
      <c r="B9" s="22">
        <v>2556</v>
      </c>
      <c r="C9" s="65">
        <v>148.72032000000002</v>
      </c>
      <c r="D9" s="60"/>
      <c r="E9" s="66">
        <f t="shared" si="0"/>
        <v>147.14841821538465</v>
      </c>
      <c r="F9" s="67">
        <f t="shared" si="1"/>
        <v>65.7736089084252</v>
      </c>
      <c r="G9" s="68">
        <f t="shared" si="2"/>
        <v>81.37480930695945</v>
      </c>
      <c r="H9" s="69">
        <f t="shared" si="3"/>
        <v>228.5232275223441</v>
      </c>
      <c r="I9" s="2">
        <f t="shared" si="4"/>
        <v>5</v>
      </c>
    </row>
    <row r="10" spans="2:9" ht="11.25">
      <c r="B10" s="22">
        <v>2557</v>
      </c>
      <c r="C10" s="65">
        <v>106.53724800000003</v>
      </c>
      <c r="D10" s="60"/>
      <c r="E10" s="66">
        <f t="shared" si="0"/>
        <v>147.14841821538465</v>
      </c>
      <c r="F10" s="67">
        <f t="shared" si="1"/>
        <v>65.7736089084252</v>
      </c>
      <c r="G10" s="68">
        <f t="shared" si="2"/>
        <v>81.37480930695945</v>
      </c>
      <c r="H10" s="69">
        <f t="shared" si="3"/>
        <v>228.5232275223441</v>
      </c>
      <c r="I10" s="2">
        <f t="shared" si="4"/>
        <v>6</v>
      </c>
    </row>
    <row r="11" spans="2:9" ht="11.25">
      <c r="B11" s="22">
        <v>2558</v>
      </c>
      <c r="C11" s="65">
        <v>15.96844800000001</v>
      </c>
      <c r="D11" s="60"/>
      <c r="E11" s="66">
        <f t="shared" si="0"/>
        <v>147.14841821538465</v>
      </c>
      <c r="F11" s="67">
        <f t="shared" si="1"/>
        <v>65.7736089084252</v>
      </c>
      <c r="G11" s="68">
        <f t="shared" si="2"/>
        <v>81.37480930695945</v>
      </c>
      <c r="H11" s="69">
        <f t="shared" si="3"/>
        <v>228.5232275223441</v>
      </c>
      <c r="I11" s="2">
        <f t="shared" si="4"/>
        <v>7</v>
      </c>
    </row>
    <row r="12" spans="2:14" ht="11.25">
      <c r="B12" s="22">
        <v>2559</v>
      </c>
      <c r="C12" s="65">
        <v>218.36822399999997</v>
      </c>
      <c r="D12" s="60"/>
      <c r="E12" s="66">
        <f t="shared" si="0"/>
        <v>147.14841821538465</v>
      </c>
      <c r="F12" s="67">
        <f t="shared" si="1"/>
        <v>65.7736089084252</v>
      </c>
      <c r="G12" s="68">
        <f t="shared" si="2"/>
        <v>81.37480930695945</v>
      </c>
      <c r="H12" s="69">
        <f t="shared" si="3"/>
        <v>228.5232275223441</v>
      </c>
      <c r="I12" s="2">
        <f t="shared" si="4"/>
        <v>8</v>
      </c>
      <c r="K12" s="77"/>
      <c r="L12" s="77"/>
      <c r="M12" s="77"/>
      <c r="N12" s="77"/>
    </row>
    <row r="13" spans="2:9" ht="11.25">
      <c r="B13" s="22">
        <v>2560</v>
      </c>
      <c r="C13" s="65">
        <v>282.3</v>
      </c>
      <c r="D13" s="60"/>
      <c r="E13" s="66">
        <f t="shared" si="0"/>
        <v>147.14841821538465</v>
      </c>
      <c r="F13" s="67">
        <f t="shared" si="1"/>
        <v>65.7736089084252</v>
      </c>
      <c r="G13" s="68">
        <f t="shared" si="2"/>
        <v>81.37480930695945</v>
      </c>
      <c r="H13" s="69">
        <f t="shared" si="3"/>
        <v>228.5232275223441</v>
      </c>
      <c r="I13" s="2">
        <f t="shared" si="4"/>
        <v>9</v>
      </c>
    </row>
    <row r="14" spans="2:9" ht="11.25">
      <c r="B14" s="22">
        <v>2561</v>
      </c>
      <c r="C14" s="65">
        <v>212.4</v>
      </c>
      <c r="D14" s="60"/>
      <c r="E14" s="66">
        <f t="shared" si="0"/>
        <v>147.14841821538465</v>
      </c>
      <c r="F14" s="67">
        <f t="shared" si="1"/>
        <v>65.7736089084252</v>
      </c>
      <c r="G14" s="68">
        <f t="shared" si="2"/>
        <v>81.37480930695945</v>
      </c>
      <c r="H14" s="69">
        <f t="shared" si="3"/>
        <v>228.5232275223441</v>
      </c>
      <c r="I14" s="2">
        <f t="shared" si="4"/>
        <v>10</v>
      </c>
    </row>
    <row r="15" spans="2:9" ht="11.25">
      <c r="B15" s="22">
        <v>2562</v>
      </c>
      <c r="C15" s="65">
        <v>69.5</v>
      </c>
      <c r="D15" s="60"/>
      <c r="E15" s="66">
        <f t="shared" si="0"/>
        <v>147.14841821538465</v>
      </c>
      <c r="F15" s="67">
        <f t="shared" si="1"/>
        <v>65.7736089084252</v>
      </c>
      <c r="G15" s="68">
        <f t="shared" si="2"/>
        <v>81.37480930695945</v>
      </c>
      <c r="H15" s="69">
        <f t="shared" si="3"/>
        <v>228.5232275223441</v>
      </c>
      <c r="I15" s="2">
        <f t="shared" si="4"/>
        <v>11</v>
      </c>
    </row>
    <row r="16" spans="2:9" ht="11.25">
      <c r="B16" s="22">
        <v>2563</v>
      </c>
      <c r="C16" s="65">
        <v>64.9</v>
      </c>
      <c r="D16" s="78"/>
      <c r="E16" s="66">
        <f t="shared" si="0"/>
        <v>147.14841821538465</v>
      </c>
      <c r="F16" s="67">
        <f t="shared" si="1"/>
        <v>65.7736089084252</v>
      </c>
      <c r="G16" s="68">
        <f t="shared" si="2"/>
        <v>81.37480930695945</v>
      </c>
      <c r="H16" s="69">
        <f t="shared" si="3"/>
        <v>228.5232275223441</v>
      </c>
      <c r="I16" s="2">
        <f t="shared" si="4"/>
        <v>12</v>
      </c>
    </row>
    <row r="17" spans="2:9" ht="11.25">
      <c r="B17" s="22">
        <v>2564</v>
      </c>
      <c r="C17" s="65">
        <v>128.3602464000001</v>
      </c>
      <c r="D17" s="78"/>
      <c r="E17" s="66">
        <f t="shared" si="0"/>
        <v>147.14841821538465</v>
      </c>
      <c r="F17" s="67">
        <f t="shared" si="1"/>
        <v>65.7736089084252</v>
      </c>
      <c r="G17" s="68">
        <f t="shared" si="2"/>
        <v>81.37480930695945</v>
      </c>
      <c r="H17" s="69">
        <f t="shared" si="3"/>
        <v>228.5232275223441</v>
      </c>
      <c r="I17" s="2">
        <f t="shared" si="4"/>
        <v>13</v>
      </c>
    </row>
    <row r="18" spans="2:14" ht="11.25">
      <c r="B18" s="22">
        <v>2565</v>
      </c>
      <c r="C18" s="65">
        <v>272.4196320000001</v>
      </c>
      <c r="D18" s="78">
        <f>C18</f>
        <v>272.4196320000001</v>
      </c>
      <c r="E18" s="66"/>
      <c r="F18" s="67"/>
      <c r="G18" s="68"/>
      <c r="H18" s="69"/>
      <c r="K18" s="82" t="str">
        <f>'[1]std. - W.1C'!$K$29:$N$29</f>
        <v>ปี 2565 ปริมาณน้ำสะสม 1 เม.ย.65 - 31 มี.ค.66</v>
      </c>
      <c r="L18" s="82"/>
      <c r="M18" s="82"/>
      <c r="N18" s="82"/>
    </row>
    <row r="19" spans="2:8" ht="11.25">
      <c r="B19" s="22"/>
      <c r="C19" s="65"/>
      <c r="D19" s="60"/>
      <c r="E19" s="66"/>
      <c r="F19" s="67"/>
      <c r="G19" s="68"/>
      <c r="H19" s="69"/>
    </row>
    <row r="20" spans="2:8" ht="11.25">
      <c r="B20" s="22"/>
      <c r="C20" s="65"/>
      <c r="D20" s="60"/>
      <c r="E20" s="66"/>
      <c r="F20" s="67"/>
      <c r="G20" s="68"/>
      <c r="H20" s="69"/>
    </row>
    <row r="21" spans="2:8" ht="11.25">
      <c r="B21" s="22"/>
      <c r="C21" s="65"/>
      <c r="D21" s="60"/>
      <c r="E21" s="66"/>
      <c r="F21" s="67"/>
      <c r="G21" s="68"/>
      <c r="H21" s="69"/>
    </row>
    <row r="22" spans="2:8" ht="11.25">
      <c r="B22" s="22"/>
      <c r="C22" s="70"/>
      <c r="D22" s="60"/>
      <c r="E22" s="66"/>
      <c r="F22" s="67"/>
      <c r="G22" s="68"/>
      <c r="H22" s="69"/>
    </row>
    <row r="23" spans="2:8" ht="11.25">
      <c r="B23" s="22"/>
      <c r="C23" s="70"/>
      <c r="D23" s="60"/>
      <c r="E23" s="66"/>
      <c r="F23" s="67"/>
      <c r="G23" s="68"/>
      <c r="H23" s="69"/>
    </row>
    <row r="24" spans="2:8" ht="11.25">
      <c r="B24" s="22"/>
      <c r="C24" s="70"/>
      <c r="D24" s="60"/>
      <c r="E24" s="66"/>
      <c r="F24" s="67"/>
      <c r="G24" s="68"/>
      <c r="H24" s="69"/>
    </row>
    <row r="25" spans="2:8" ht="11.25">
      <c r="B25" s="22"/>
      <c r="C25" s="70"/>
      <c r="D25" s="60"/>
      <c r="E25" s="66"/>
      <c r="F25" s="67"/>
      <c r="G25" s="68"/>
      <c r="H25" s="69"/>
    </row>
    <row r="26" spans="2:8" ht="11.25">
      <c r="B26" s="22"/>
      <c r="C26" s="70"/>
      <c r="D26" s="60"/>
      <c r="E26" s="66"/>
      <c r="F26" s="67"/>
      <c r="G26" s="68"/>
      <c r="H26" s="69"/>
    </row>
    <row r="27" spans="2:8" ht="11.25">
      <c r="B27" s="22"/>
      <c r="C27" s="70"/>
      <c r="D27" s="60"/>
      <c r="E27" s="66"/>
      <c r="F27" s="67"/>
      <c r="G27" s="68"/>
      <c r="H27" s="69"/>
    </row>
    <row r="28" spans="2:8" ht="11.25">
      <c r="B28" s="22"/>
      <c r="C28" s="70"/>
      <c r="D28" s="60"/>
      <c r="E28" s="66"/>
      <c r="F28" s="67"/>
      <c r="G28" s="68"/>
      <c r="H28" s="69"/>
    </row>
    <row r="29" spans="2:8" ht="11.25">
      <c r="B29" s="22"/>
      <c r="C29" s="70"/>
      <c r="D29" s="60"/>
      <c r="E29" s="66"/>
      <c r="F29" s="67"/>
      <c r="G29" s="68"/>
      <c r="H29" s="69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8" ht="11.25">
      <c r="B41" s="22"/>
      <c r="C41" s="70"/>
      <c r="D41" s="60"/>
      <c r="E41" s="66"/>
      <c r="F41" s="67"/>
      <c r="G41" s="68"/>
      <c r="H41" s="69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32"/>
      <c r="C71" s="33"/>
      <c r="D71" s="21"/>
      <c r="E71" s="34"/>
      <c r="F71" s="34"/>
      <c r="G71" s="34"/>
      <c r="H71" s="3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1:17" ht="16.5" customHeight="1">
      <c r="A73" s="23"/>
      <c r="B73" s="35"/>
      <c r="C73" s="36"/>
      <c r="D73" s="23"/>
      <c r="E73" s="23"/>
      <c r="F73" s="23"/>
      <c r="G73" s="23"/>
      <c r="H73" s="23"/>
      <c r="I73" s="23"/>
      <c r="J73" s="23"/>
      <c r="K73" s="23"/>
      <c r="Q73" s="33"/>
    </row>
    <row r="74" spans="1:11" ht="15.75" customHeight="1">
      <c r="A74" s="23"/>
      <c r="B74" s="37" t="s">
        <v>8</v>
      </c>
      <c r="C74" s="56">
        <f>AVERAGE(C5:C17)</f>
        <v>147.14841821538465</v>
      </c>
      <c r="D74" s="38"/>
      <c r="E74" s="35"/>
      <c r="F74" s="35"/>
      <c r="G74" s="23"/>
      <c r="H74" s="39" t="s">
        <v>8</v>
      </c>
      <c r="I74" s="40" t="s">
        <v>20</v>
      </c>
      <c r="J74" s="41"/>
      <c r="K74" s="42"/>
    </row>
    <row r="75" spans="1:11" ht="15.75" customHeight="1">
      <c r="A75" s="23"/>
      <c r="B75" s="43" t="s">
        <v>10</v>
      </c>
      <c r="C75" s="57">
        <f>STDEV(C5:C17)</f>
        <v>81.37480930695945</v>
      </c>
      <c r="D75" s="38"/>
      <c r="E75" s="35"/>
      <c r="F75" s="35"/>
      <c r="G75" s="23"/>
      <c r="H75" s="45" t="s">
        <v>10</v>
      </c>
      <c r="I75" s="46" t="s">
        <v>12</v>
      </c>
      <c r="J75" s="47"/>
      <c r="K75" s="48"/>
    </row>
    <row r="76" spans="1:15" ht="15.75" customHeight="1">
      <c r="A76" s="35"/>
      <c r="B76" s="43" t="s">
        <v>13</v>
      </c>
      <c r="C76" s="44">
        <f>C75/C74</f>
        <v>0.5530117842507094</v>
      </c>
      <c r="D76" s="38"/>
      <c r="E76" s="49">
        <f>C76*100</f>
        <v>55.301178425070944</v>
      </c>
      <c r="F76" s="35" t="s">
        <v>2</v>
      </c>
      <c r="G76" s="23"/>
      <c r="H76" s="45" t="s">
        <v>13</v>
      </c>
      <c r="I76" s="46" t="s">
        <v>14</v>
      </c>
      <c r="J76" s="47"/>
      <c r="K76" s="48"/>
      <c r="M76" s="55" t="s">
        <v>19</v>
      </c>
      <c r="N76" s="2">
        <f>C81-C82-C83</f>
        <v>10</v>
      </c>
      <c r="O76" s="2" t="s">
        <v>0</v>
      </c>
    </row>
    <row r="77" spans="1:15" ht="15.75" customHeight="1">
      <c r="A77" s="35"/>
      <c r="B77" s="43" t="s">
        <v>9</v>
      </c>
      <c r="C77" s="57">
        <f>C74-C75</f>
        <v>65.7736089084252</v>
      </c>
      <c r="D77" s="38"/>
      <c r="E77" s="35"/>
      <c r="F77" s="35"/>
      <c r="G77" s="23"/>
      <c r="H77" s="45" t="s">
        <v>9</v>
      </c>
      <c r="I77" s="46" t="s">
        <v>15</v>
      </c>
      <c r="J77" s="47"/>
      <c r="K77" s="48"/>
      <c r="M77" s="55" t="s">
        <v>18</v>
      </c>
      <c r="N77" s="2">
        <f>C82</f>
        <v>2</v>
      </c>
      <c r="O77" s="2" t="s">
        <v>0</v>
      </c>
    </row>
    <row r="78" spans="1:15" ht="15.75" customHeight="1">
      <c r="A78" s="35"/>
      <c r="B78" s="50" t="s">
        <v>11</v>
      </c>
      <c r="C78" s="58">
        <f>C74+C75</f>
        <v>228.5232275223441</v>
      </c>
      <c r="D78" s="38"/>
      <c r="E78" s="35"/>
      <c r="F78" s="35"/>
      <c r="G78" s="23"/>
      <c r="H78" s="51" t="s">
        <v>11</v>
      </c>
      <c r="I78" s="52" t="s">
        <v>16</v>
      </c>
      <c r="J78" s="53"/>
      <c r="K78" s="54"/>
      <c r="M78" s="55" t="s">
        <v>17</v>
      </c>
      <c r="N78" s="2">
        <f>C83</f>
        <v>1</v>
      </c>
      <c r="O78" s="2" t="s">
        <v>0</v>
      </c>
    </row>
    <row r="79" spans="1:6" ht="17.25" customHeight="1">
      <c r="A79" s="32"/>
      <c r="C79" s="32"/>
      <c r="D79" s="32"/>
      <c r="E79" s="32"/>
      <c r="F79" s="32"/>
    </row>
    <row r="80" spans="1:3" ht="11.25">
      <c r="A80" s="32"/>
      <c r="C80" s="32"/>
    </row>
    <row r="81" spans="1:3" ht="11.25">
      <c r="A81" s="32"/>
      <c r="C81" s="2">
        <f>MAX(I5:I70)</f>
        <v>13</v>
      </c>
    </row>
    <row r="82" ht="11.25">
      <c r="C82" s="2">
        <f>COUNTIF(C5:C17,"&gt;234")</f>
        <v>2</v>
      </c>
    </row>
    <row r="83" ht="11.25">
      <c r="C83" s="2">
        <f>COUNTIF(C5:C17,"&lt;64")</f>
        <v>1</v>
      </c>
    </row>
  </sheetData>
  <sheetProtection/>
  <mergeCells count="2">
    <mergeCell ref="B2:B4"/>
    <mergeCell ref="K18:N1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2023-04-24T09:03:09Z</dcterms:modified>
  <cp:category/>
  <cp:version/>
  <cp:contentType/>
  <cp:contentStatus/>
</cp:coreProperties>
</file>