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W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<sst xmlns="http://schemas.openxmlformats.org/spreadsheetml/2006/main" count="38" uniqueCount="23">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</sst>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฿&quot;#,##0.00_);[Red]\(&quot;฿&quot;#,##0.00\)"/>
    <numFmt numFmtId="215" formatCode="&quot;฿&quot;#,##0_);[Red]\(&quot;฿&quot;#,##0\)"/>
    <numFmt numFmtId="216" formatCode="0.00_)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18" borderId="2" applyNumberFormat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40" fillId="4" borderId="0" applyNumberFormat="0" applyBorder="0" applyAlignment="0" applyProtection="0"/>
    <xf numFmtId="0" fontId="41" fillId="7" borderId="1" applyNumberFormat="0" applyAlignment="0" applyProtection="0"/>
    <xf numFmtId="0" fontId="12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44" fillId="17" borderId="6" applyNumberFormat="0" applyAlignment="0" applyProtection="0"/>
    <xf numFmtId="0" fontId="0" fillId="25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26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26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5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0" fontId="2" fillId="26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26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26" borderId="18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right"/>
    </xf>
    <xf numFmtId="203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203" fontId="5" fillId="0" borderId="1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26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2" fillId="26" borderId="17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26" borderId="17" xfId="0" applyNumberFormat="1" applyFont="1" applyFill="1" applyBorder="1" applyAlignment="1">
      <alignment/>
    </xf>
    <xf numFmtId="3" fontId="1" fillId="4" borderId="18" xfId="0" applyNumberFormat="1" applyFont="1" applyFill="1" applyBorder="1" applyAlignment="1">
      <alignment/>
    </xf>
    <xf numFmtId="3" fontId="1" fillId="7" borderId="18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3" fontId="4" fillId="26" borderId="18" xfId="0" applyNumberFormat="1" applyFont="1" applyFill="1" applyBorder="1" applyAlignment="1">
      <alignment/>
    </xf>
    <xf numFmtId="3" fontId="6" fillId="26" borderId="17" xfId="0" applyNumberFormat="1" applyFont="1" applyFill="1" applyBorder="1" applyAlignment="1">
      <alignment/>
    </xf>
    <xf numFmtId="0" fontId="6" fillId="26" borderId="17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26" borderId="11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7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น้ำแม่ตุ๋ย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35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5775"/>
          <c:w val="0.861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B59"/>
                </a:gs>
                <a:gs pos="100000">
                  <a:srgbClr val="0080C0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W.20'!$B$5:$B$33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W.20'!$C$5:$C$33</c:f>
              <c:numCache>
                <c:ptCount val="29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  <c:pt idx="26">
                  <c:v>77.8</c:v>
                </c:pt>
                <c:pt idx="27">
                  <c:v>56.8</c:v>
                </c:pt>
                <c:pt idx="28">
                  <c:v>186.5894400000001</c:v>
                </c:pt>
              </c:numCache>
            </c:numRef>
          </c:val>
        </c:ser>
        <c:axId val="8930869"/>
        <c:axId val="66344786"/>
      </c:barChart>
      <c:lineChart>
        <c:grouping val="standard"/>
        <c:varyColors val="0"/>
        <c:ser>
          <c:idx val="1"/>
          <c:order val="1"/>
          <c:tx>
            <c:v>ค่าเฉลี่ย (2536 - 2563 )อยู่ระหว่างค่า+-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W.20'!$E$5:$E$32</c:f>
              <c:numCache>
                <c:ptCount val="28"/>
                <c:pt idx="0">
                  <c:v>161.77692885714285</c:v>
                </c:pt>
                <c:pt idx="1">
                  <c:v>161.77692885714285</c:v>
                </c:pt>
                <c:pt idx="2">
                  <c:v>161.77692885714285</c:v>
                </c:pt>
                <c:pt idx="3">
                  <c:v>161.77692885714285</c:v>
                </c:pt>
                <c:pt idx="4">
                  <c:v>161.77692885714285</c:v>
                </c:pt>
                <c:pt idx="5">
                  <c:v>161.77692885714285</c:v>
                </c:pt>
                <c:pt idx="6">
                  <c:v>161.77692885714285</c:v>
                </c:pt>
                <c:pt idx="7">
                  <c:v>161.77692885714285</c:v>
                </c:pt>
                <c:pt idx="8">
                  <c:v>161.77692885714285</c:v>
                </c:pt>
                <c:pt idx="9">
                  <c:v>161.77692885714285</c:v>
                </c:pt>
                <c:pt idx="10">
                  <c:v>161.77692885714285</c:v>
                </c:pt>
                <c:pt idx="11">
                  <c:v>161.77692885714285</c:v>
                </c:pt>
                <c:pt idx="12">
                  <c:v>161.77692885714285</c:v>
                </c:pt>
                <c:pt idx="13">
                  <c:v>161.77692885714285</c:v>
                </c:pt>
                <c:pt idx="14">
                  <c:v>161.77692885714285</c:v>
                </c:pt>
                <c:pt idx="15">
                  <c:v>161.77692885714285</c:v>
                </c:pt>
                <c:pt idx="16">
                  <c:v>161.77692885714285</c:v>
                </c:pt>
                <c:pt idx="17">
                  <c:v>161.77692885714285</c:v>
                </c:pt>
                <c:pt idx="18">
                  <c:v>161.77692885714285</c:v>
                </c:pt>
                <c:pt idx="19">
                  <c:v>161.77692885714285</c:v>
                </c:pt>
                <c:pt idx="20">
                  <c:v>161.77692885714285</c:v>
                </c:pt>
                <c:pt idx="21">
                  <c:v>161.77692885714285</c:v>
                </c:pt>
                <c:pt idx="22">
                  <c:v>161.77692885714285</c:v>
                </c:pt>
                <c:pt idx="23">
                  <c:v>161.77692885714285</c:v>
                </c:pt>
                <c:pt idx="24">
                  <c:v>161.77692885714285</c:v>
                </c:pt>
                <c:pt idx="25">
                  <c:v>161.77692885714285</c:v>
                </c:pt>
                <c:pt idx="26">
                  <c:v>161.77692885714285</c:v>
                </c:pt>
                <c:pt idx="27">
                  <c:v>161.77692885714285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W.20'!$H$5:$H$32</c:f>
              <c:numCache>
                <c:ptCount val="28"/>
                <c:pt idx="0">
                  <c:v>253.00008564365368</c:v>
                </c:pt>
                <c:pt idx="1">
                  <c:v>253.00008564365368</c:v>
                </c:pt>
                <c:pt idx="2">
                  <c:v>253.00008564365368</c:v>
                </c:pt>
                <c:pt idx="3">
                  <c:v>253.00008564365368</c:v>
                </c:pt>
                <c:pt idx="4">
                  <c:v>253.00008564365368</c:v>
                </c:pt>
                <c:pt idx="5">
                  <c:v>253.00008564365368</c:v>
                </c:pt>
                <c:pt idx="6">
                  <c:v>253.00008564365368</c:v>
                </c:pt>
                <c:pt idx="7">
                  <c:v>253.00008564365368</c:v>
                </c:pt>
                <c:pt idx="8">
                  <c:v>253.00008564365368</c:v>
                </c:pt>
                <c:pt idx="9">
                  <c:v>253.00008564365368</c:v>
                </c:pt>
                <c:pt idx="10">
                  <c:v>253.00008564365368</c:v>
                </c:pt>
                <c:pt idx="11">
                  <c:v>253.00008564365368</c:v>
                </c:pt>
                <c:pt idx="12">
                  <c:v>253.00008564365368</c:v>
                </c:pt>
                <c:pt idx="13">
                  <c:v>253.00008564365368</c:v>
                </c:pt>
                <c:pt idx="14">
                  <c:v>253.00008564365368</c:v>
                </c:pt>
                <c:pt idx="15">
                  <c:v>253.00008564365368</c:v>
                </c:pt>
                <c:pt idx="16">
                  <c:v>253.00008564365368</c:v>
                </c:pt>
                <c:pt idx="17">
                  <c:v>253.00008564365368</c:v>
                </c:pt>
                <c:pt idx="18">
                  <c:v>253.00008564365368</c:v>
                </c:pt>
                <c:pt idx="19">
                  <c:v>253.00008564365368</c:v>
                </c:pt>
                <c:pt idx="20">
                  <c:v>253.00008564365368</c:v>
                </c:pt>
                <c:pt idx="21">
                  <c:v>253.00008564365368</c:v>
                </c:pt>
                <c:pt idx="22">
                  <c:v>253.00008564365368</c:v>
                </c:pt>
                <c:pt idx="23">
                  <c:v>253.00008564365368</c:v>
                </c:pt>
                <c:pt idx="24">
                  <c:v>253.00008564365368</c:v>
                </c:pt>
                <c:pt idx="25">
                  <c:v>253.00008564365368</c:v>
                </c:pt>
                <c:pt idx="26">
                  <c:v>253.00008564365368</c:v>
                </c:pt>
                <c:pt idx="27">
                  <c:v>253.00008564365368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W.20'!$F$5:$F$32</c:f>
              <c:numCache>
                <c:ptCount val="28"/>
                <c:pt idx="0">
                  <c:v>70.55377207063204</c:v>
                </c:pt>
                <c:pt idx="1">
                  <c:v>70.55377207063204</c:v>
                </c:pt>
                <c:pt idx="2">
                  <c:v>70.55377207063204</c:v>
                </c:pt>
                <c:pt idx="3">
                  <c:v>70.55377207063204</c:v>
                </c:pt>
                <c:pt idx="4">
                  <c:v>70.55377207063204</c:v>
                </c:pt>
                <c:pt idx="5">
                  <c:v>70.55377207063204</c:v>
                </c:pt>
                <c:pt idx="6">
                  <c:v>70.55377207063204</c:v>
                </c:pt>
                <c:pt idx="7">
                  <c:v>70.55377207063204</c:v>
                </c:pt>
                <c:pt idx="8">
                  <c:v>70.55377207063204</c:v>
                </c:pt>
                <c:pt idx="9">
                  <c:v>70.55377207063204</c:v>
                </c:pt>
                <c:pt idx="10">
                  <c:v>70.55377207063204</c:v>
                </c:pt>
                <c:pt idx="11">
                  <c:v>70.55377207063204</c:v>
                </c:pt>
                <c:pt idx="12">
                  <c:v>70.55377207063204</c:v>
                </c:pt>
                <c:pt idx="13">
                  <c:v>70.55377207063204</c:v>
                </c:pt>
                <c:pt idx="14">
                  <c:v>70.55377207063204</c:v>
                </c:pt>
                <c:pt idx="15">
                  <c:v>70.55377207063204</c:v>
                </c:pt>
                <c:pt idx="16">
                  <c:v>70.55377207063204</c:v>
                </c:pt>
                <c:pt idx="17">
                  <c:v>70.55377207063204</c:v>
                </c:pt>
                <c:pt idx="18">
                  <c:v>70.55377207063204</c:v>
                </c:pt>
                <c:pt idx="19">
                  <c:v>70.55377207063204</c:v>
                </c:pt>
                <c:pt idx="20">
                  <c:v>70.55377207063204</c:v>
                </c:pt>
                <c:pt idx="21">
                  <c:v>70.55377207063204</c:v>
                </c:pt>
                <c:pt idx="22">
                  <c:v>70.55377207063204</c:v>
                </c:pt>
                <c:pt idx="23">
                  <c:v>70.55377207063204</c:v>
                </c:pt>
                <c:pt idx="24">
                  <c:v>70.55377207063204</c:v>
                </c:pt>
                <c:pt idx="25">
                  <c:v>70.55377207063204</c:v>
                </c:pt>
                <c:pt idx="26">
                  <c:v>70.55377207063204</c:v>
                </c:pt>
                <c:pt idx="27">
                  <c:v>70.55377207063204</c:v>
                </c:pt>
              </c:numCache>
            </c:numRef>
          </c:val>
          <c:smooth val="0"/>
        </c:ser>
        <c:axId val="8930869"/>
        <c:axId val="66344786"/>
      </c:lineChart>
      <c:catAx>
        <c:axId val="893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344786"/>
        <c:crossesAt val="0"/>
        <c:auto val="1"/>
        <c:lblOffset val="100"/>
        <c:tickLblSkip val="1"/>
        <c:noMultiLvlLbl val="0"/>
      </c:catAx>
      <c:valAx>
        <c:axId val="6634478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93086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5"/>
          <c:y val="0.8415"/>
          <c:w val="0.931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น้ำแม่ตุ๋ย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จ.ลำปาง</a:t>
            </a:r>
          </a:p>
        </c:rich>
      </c:tx>
      <c:layout>
        <c:manualLayout>
          <c:xMode val="factor"/>
          <c:yMode val="factor"/>
          <c:x val="0.0535"/>
          <c:y val="-0.011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5"/>
          <c:y val="0.1615"/>
          <c:w val="0.857"/>
          <c:h val="0.743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W.20'!$B$5:$B$33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W.20'!$C$5:$C$32</c:f>
              <c:numCache>
                <c:ptCount val="28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  <c:pt idx="26">
                  <c:v>77.8</c:v>
                </c:pt>
                <c:pt idx="27">
                  <c:v>56.8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(2536 - 2563 )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W.20'!$E$5:$E$32</c:f>
              <c:numCache>
                <c:ptCount val="28"/>
                <c:pt idx="0">
                  <c:v>161.77692885714285</c:v>
                </c:pt>
                <c:pt idx="1">
                  <c:v>161.77692885714285</c:v>
                </c:pt>
                <c:pt idx="2">
                  <c:v>161.77692885714285</c:v>
                </c:pt>
                <c:pt idx="3">
                  <c:v>161.77692885714285</c:v>
                </c:pt>
                <c:pt idx="4">
                  <c:v>161.77692885714285</c:v>
                </c:pt>
                <c:pt idx="5">
                  <c:v>161.77692885714285</c:v>
                </c:pt>
                <c:pt idx="6">
                  <c:v>161.77692885714285</c:v>
                </c:pt>
                <c:pt idx="7">
                  <c:v>161.77692885714285</c:v>
                </c:pt>
                <c:pt idx="8">
                  <c:v>161.77692885714285</c:v>
                </c:pt>
                <c:pt idx="9">
                  <c:v>161.77692885714285</c:v>
                </c:pt>
                <c:pt idx="10">
                  <c:v>161.77692885714285</c:v>
                </c:pt>
                <c:pt idx="11">
                  <c:v>161.77692885714285</c:v>
                </c:pt>
                <c:pt idx="12">
                  <c:v>161.77692885714285</c:v>
                </c:pt>
                <c:pt idx="13">
                  <c:v>161.77692885714285</c:v>
                </c:pt>
                <c:pt idx="14">
                  <c:v>161.77692885714285</c:v>
                </c:pt>
                <c:pt idx="15">
                  <c:v>161.77692885714285</c:v>
                </c:pt>
                <c:pt idx="16">
                  <c:v>161.77692885714285</c:v>
                </c:pt>
                <c:pt idx="17">
                  <c:v>161.77692885714285</c:v>
                </c:pt>
                <c:pt idx="18">
                  <c:v>161.77692885714285</c:v>
                </c:pt>
                <c:pt idx="19">
                  <c:v>161.77692885714285</c:v>
                </c:pt>
                <c:pt idx="20">
                  <c:v>161.77692885714285</c:v>
                </c:pt>
                <c:pt idx="21">
                  <c:v>161.77692885714285</c:v>
                </c:pt>
                <c:pt idx="22">
                  <c:v>161.77692885714285</c:v>
                </c:pt>
                <c:pt idx="23">
                  <c:v>161.77692885714285</c:v>
                </c:pt>
                <c:pt idx="24">
                  <c:v>161.77692885714285</c:v>
                </c:pt>
                <c:pt idx="25">
                  <c:v>161.77692885714285</c:v>
                </c:pt>
                <c:pt idx="26">
                  <c:v>161.77692885714285</c:v>
                </c:pt>
                <c:pt idx="27">
                  <c:v>161.77692885714285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W.20'!$B$5:$B$33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W.20'!$D$5:$D$33</c:f>
              <c:numCache>
                <c:ptCount val="29"/>
                <c:pt idx="28">
                  <c:v>186.5894400000001</c:v>
                </c:pt>
              </c:numCache>
            </c:numRef>
          </c:val>
          <c:smooth val="0"/>
        </c:ser>
        <c:marker val="1"/>
        <c:axId val="32725355"/>
        <c:axId val="63354832"/>
      </c:lineChart>
      <c:catAx>
        <c:axId val="3272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354832"/>
        <c:crossesAt val="0"/>
        <c:auto val="1"/>
        <c:lblOffset val="100"/>
        <c:tickLblSkip val="1"/>
        <c:noMultiLvlLbl val="0"/>
      </c:catAx>
      <c:valAx>
        <c:axId val="6335483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72535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"/>
          <c:y val="0.9175"/>
          <c:w val="0.99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0.55975</cdr:y>
    </cdr:from>
    <cdr:to>
      <cdr:x>0.582</cdr:x>
      <cdr:y>0.6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3448050"/>
          <a:ext cx="12668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0.535</cdr:x>
      <cdr:y>0.431</cdr:y>
    </cdr:from>
    <cdr:to>
      <cdr:x>0.67825</cdr:x>
      <cdr:y>0.47125</cdr:y>
    </cdr:to>
    <cdr:sp>
      <cdr:nvSpPr>
        <cdr:cNvPr id="2" name="TextBox 1"/>
        <cdr:cNvSpPr txBox="1">
          <a:spLocks noChangeArrowheads="1"/>
        </cdr:cNvSpPr>
      </cdr:nvSpPr>
      <cdr:spPr>
        <a:xfrm>
          <a:off x="5029200" y="2657475"/>
          <a:ext cx="13430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0.32525</cdr:x>
      <cdr:y>0.67825</cdr:y>
    </cdr:from>
    <cdr:to>
      <cdr:x>0.46675</cdr:x>
      <cdr:y>0.71925</cdr:y>
    </cdr:to>
    <cdr:sp>
      <cdr:nvSpPr>
        <cdr:cNvPr id="3" name="TextBox 1"/>
        <cdr:cNvSpPr txBox="1">
          <a:spLocks noChangeArrowheads="1"/>
        </cdr:cNvSpPr>
      </cdr:nvSpPr>
      <cdr:spPr>
        <a:xfrm>
          <a:off x="3057525" y="4181475"/>
          <a:ext cx="13335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0.392</cdr:y>
    </cdr:from>
    <cdr:to>
      <cdr:x>0.28975</cdr:x>
      <cdr:y>0.65525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14500" y="2057400"/>
          <a:ext cx="581025" cy="1381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8">
          <cell r="K28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4"/>
  <sheetViews>
    <sheetView zoomScalePageLayoutView="0" workbookViewId="0" topLeftCell="A23">
      <selection activeCell="K34" sqref="K3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2536</v>
      </c>
      <c r="C5" s="59">
        <v>40.14</v>
      </c>
      <c r="D5" s="60"/>
      <c r="E5" s="61">
        <f aca="true" t="shared" si="0" ref="E5:E32">$C$65</f>
        <v>161.77692885714285</v>
      </c>
      <c r="F5" s="62">
        <f aca="true" t="shared" si="1" ref="F5:F32">+$C$68</f>
        <v>70.55377207063204</v>
      </c>
      <c r="G5" s="63">
        <f aca="true" t="shared" si="2" ref="G5:G32">$C$66</f>
        <v>91.22315678651081</v>
      </c>
      <c r="H5" s="64">
        <f aca="true" t="shared" si="3" ref="H5:H32">+$C$69</f>
        <v>253.00008564365368</v>
      </c>
      <c r="I5" s="2">
        <v>1</v>
      </c>
    </row>
    <row r="6" spans="2:9" ht="12">
      <c r="B6" s="22">
        <v>2537</v>
      </c>
      <c r="C6" s="65">
        <v>196.76</v>
      </c>
      <c r="D6" s="60"/>
      <c r="E6" s="66">
        <f t="shared" si="0"/>
        <v>161.77692885714285</v>
      </c>
      <c r="F6" s="67">
        <f t="shared" si="1"/>
        <v>70.55377207063204</v>
      </c>
      <c r="G6" s="68">
        <f t="shared" si="2"/>
        <v>91.22315678651081</v>
      </c>
      <c r="H6" s="69">
        <f t="shared" si="3"/>
        <v>253.00008564365368</v>
      </c>
      <c r="I6" s="2">
        <f>I5+1</f>
        <v>2</v>
      </c>
    </row>
    <row r="7" spans="2:9" ht="12">
      <c r="B7" s="22">
        <v>2538</v>
      </c>
      <c r="C7" s="65">
        <v>155.414</v>
      </c>
      <c r="D7" s="60"/>
      <c r="E7" s="66">
        <f t="shared" si="0"/>
        <v>161.77692885714285</v>
      </c>
      <c r="F7" s="67">
        <f t="shared" si="1"/>
        <v>70.55377207063204</v>
      </c>
      <c r="G7" s="68">
        <f t="shared" si="2"/>
        <v>91.22315678651081</v>
      </c>
      <c r="H7" s="69">
        <f t="shared" si="3"/>
        <v>253.00008564365368</v>
      </c>
      <c r="I7" s="2">
        <f aca="true" t="shared" si="4" ref="I7:I32">I6+1</f>
        <v>3</v>
      </c>
    </row>
    <row r="8" spans="2:9" ht="12">
      <c r="B8" s="22">
        <v>2539</v>
      </c>
      <c r="C8" s="65">
        <v>186.16199999999998</v>
      </c>
      <c r="D8" s="60"/>
      <c r="E8" s="66">
        <f t="shared" si="0"/>
        <v>161.77692885714285</v>
      </c>
      <c r="F8" s="67">
        <f t="shared" si="1"/>
        <v>70.55377207063204</v>
      </c>
      <c r="G8" s="68">
        <f t="shared" si="2"/>
        <v>91.22315678651081</v>
      </c>
      <c r="H8" s="69">
        <f t="shared" si="3"/>
        <v>253.00008564365368</v>
      </c>
      <c r="I8" s="2">
        <f t="shared" si="4"/>
        <v>4</v>
      </c>
    </row>
    <row r="9" spans="2:9" ht="12">
      <c r="B9" s="22">
        <v>2540</v>
      </c>
      <c r="C9" s="65">
        <v>82.375</v>
      </c>
      <c r="D9" s="60"/>
      <c r="E9" s="66">
        <f t="shared" si="0"/>
        <v>161.77692885714285</v>
      </c>
      <c r="F9" s="67">
        <f t="shared" si="1"/>
        <v>70.55377207063204</v>
      </c>
      <c r="G9" s="68">
        <f t="shared" si="2"/>
        <v>91.22315678651081</v>
      </c>
      <c r="H9" s="69">
        <f t="shared" si="3"/>
        <v>253.00008564365368</v>
      </c>
      <c r="I9" s="2">
        <f t="shared" si="4"/>
        <v>5</v>
      </c>
    </row>
    <row r="10" spans="2:9" ht="12">
      <c r="B10" s="22">
        <v>2541</v>
      </c>
      <c r="C10" s="65">
        <v>59.787</v>
      </c>
      <c r="D10" s="60"/>
      <c r="E10" s="66">
        <f t="shared" si="0"/>
        <v>161.77692885714285</v>
      </c>
      <c r="F10" s="67">
        <f t="shared" si="1"/>
        <v>70.55377207063204</v>
      </c>
      <c r="G10" s="68">
        <f t="shared" si="2"/>
        <v>91.22315678651081</v>
      </c>
      <c r="H10" s="69">
        <f t="shared" si="3"/>
        <v>253.00008564365368</v>
      </c>
      <c r="I10" s="2">
        <f t="shared" si="4"/>
        <v>6</v>
      </c>
    </row>
    <row r="11" spans="2:9" ht="12">
      <c r="B11" s="22">
        <v>2542</v>
      </c>
      <c r="C11" s="65">
        <v>146.96099999999998</v>
      </c>
      <c r="D11" s="60"/>
      <c r="E11" s="66">
        <f t="shared" si="0"/>
        <v>161.77692885714285</v>
      </c>
      <c r="F11" s="67">
        <f t="shared" si="1"/>
        <v>70.55377207063204</v>
      </c>
      <c r="G11" s="68">
        <f t="shared" si="2"/>
        <v>91.22315678651081</v>
      </c>
      <c r="H11" s="69">
        <f t="shared" si="3"/>
        <v>253.00008564365368</v>
      </c>
      <c r="I11" s="2">
        <f t="shared" si="4"/>
        <v>7</v>
      </c>
    </row>
    <row r="12" spans="2:9" ht="12">
      <c r="B12" s="22">
        <v>2543</v>
      </c>
      <c r="C12" s="65">
        <v>122.45599999999999</v>
      </c>
      <c r="D12" s="60"/>
      <c r="E12" s="66">
        <f t="shared" si="0"/>
        <v>161.77692885714285</v>
      </c>
      <c r="F12" s="67">
        <f t="shared" si="1"/>
        <v>70.55377207063204</v>
      </c>
      <c r="G12" s="68">
        <f t="shared" si="2"/>
        <v>91.22315678651081</v>
      </c>
      <c r="H12" s="69">
        <f t="shared" si="3"/>
        <v>253.00008564365368</v>
      </c>
      <c r="I12" s="2">
        <f t="shared" si="4"/>
        <v>8</v>
      </c>
    </row>
    <row r="13" spans="2:9" ht="12">
      <c r="B13" s="22">
        <v>2544</v>
      </c>
      <c r="C13" s="65">
        <v>120.71</v>
      </c>
      <c r="D13" s="60"/>
      <c r="E13" s="66">
        <f t="shared" si="0"/>
        <v>161.77692885714285</v>
      </c>
      <c r="F13" s="67">
        <f t="shared" si="1"/>
        <v>70.55377207063204</v>
      </c>
      <c r="G13" s="68">
        <f t="shared" si="2"/>
        <v>91.22315678651081</v>
      </c>
      <c r="H13" s="69">
        <f t="shared" si="3"/>
        <v>253.00008564365368</v>
      </c>
      <c r="I13" s="2">
        <f t="shared" si="4"/>
        <v>9</v>
      </c>
    </row>
    <row r="14" spans="2:9" ht="12">
      <c r="B14" s="22">
        <v>2545</v>
      </c>
      <c r="C14" s="65">
        <v>258.121</v>
      </c>
      <c r="D14" s="60"/>
      <c r="E14" s="66">
        <f t="shared" si="0"/>
        <v>161.77692885714285</v>
      </c>
      <c r="F14" s="67">
        <f t="shared" si="1"/>
        <v>70.55377207063204</v>
      </c>
      <c r="G14" s="68">
        <f t="shared" si="2"/>
        <v>91.22315678651081</v>
      </c>
      <c r="H14" s="69">
        <f t="shared" si="3"/>
        <v>253.00008564365368</v>
      </c>
      <c r="I14" s="2">
        <f t="shared" si="4"/>
        <v>10</v>
      </c>
    </row>
    <row r="15" spans="2:9" ht="12">
      <c r="B15" s="22">
        <v>2546</v>
      </c>
      <c r="C15" s="65">
        <v>77.31800000000001</v>
      </c>
      <c r="D15" s="60"/>
      <c r="E15" s="66">
        <f t="shared" si="0"/>
        <v>161.77692885714285</v>
      </c>
      <c r="F15" s="67">
        <f t="shared" si="1"/>
        <v>70.55377207063204</v>
      </c>
      <c r="G15" s="68">
        <f t="shared" si="2"/>
        <v>91.22315678651081</v>
      </c>
      <c r="H15" s="69">
        <f t="shared" si="3"/>
        <v>253.00008564365368</v>
      </c>
      <c r="I15" s="2">
        <f t="shared" si="4"/>
        <v>11</v>
      </c>
    </row>
    <row r="16" spans="2:9" ht="12">
      <c r="B16" s="22">
        <v>2547</v>
      </c>
      <c r="C16" s="65">
        <v>108.1994</v>
      </c>
      <c r="D16" s="60"/>
      <c r="E16" s="66">
        <f t="shared" si="0"/>
        <v>161.77692885714285</v>
      </c>
      <c r="F16" s="67">
        <f t="shared" si="1"/>
        <v>70.55377207063204</v>
      </c>
      <c r="G16" s="68">
        <f t="shared" si="2"/>
        <v>91.22315678651081</v>
      </c>
      <c r="H16" s="69">
        <f t="shared" si="3"/>
        <v>253.00008564365368</v>
      </c>
      <c r="I16" s="2">
        <f t="shared" si="4"/>
        <v>12</v>
      </c>
    </row>
    <row r="17" spans="2:9" ht="12">
      <c r="B17" s="22">
        <v>2548</v>
      </c>
      <c r="C17" s="65">
        <v>214.67376000000004</v>
      </c>
      <c r="D17" s="60"/>
      <c r="E17" s="66">
        <f t="shared" si="0"/>
        <v>161.77692885714285</v>
      </c>
      <c r="F17" s="67">
        <f t="shared" si="1"/>
        <v>70.55377207063204</v>
      </c>
      <c r="G17" s="68">
        <f t="shared" si="2"/>
        <v>91.22315678651081</v>
      </c>
      <c r="H17" s="69">
        <f t="shared" si="3"/>
        <v>253.00008564365368</v>
      </c>
      <c r="I17" s="2">
        <f t="shared" si="4"/>
        <v>13</v>
      </c>
    </row>
    <row r="18" spans="2:9" ht="12">
      <c r="B18" s="22">
        <v>2549</v>
      </c>
      <c r="C18" s="65">
        <v>414.60768</v>
      </c>
      <c r="D18" s="60"/>
      <c r="E18" s="66">
        <f t="shared" si="0"/>
        <v>161.77692885714285</v>
      </c>
      <c r="F18" s="67">
        <f t="shared" si="1"/>
        <v>70.55377207063204</v>
      </c>
      <c r="G18" s="68">
        <f t="shared" si="2"/>
        <v>91.22315678651081</v>
      </c>
      <c r="H18" s="69">
        <f t="shared" si="3"/>
        <v>253.00008564365368</v>
      </c>
      <c r="I18" s="2">
        <f t="shared" si="4"/>
        <v>14</v>
      </c>
    </row>
    <row r="19" spans="2:9" ht="12">
      <c r="B19" s="22">
        <v>2550</v>
      </c>
      <c r="C19" s="65">
        <v>159.56006399999998</v>
      </c>
      <c r="D19" s="60"/>
      <c r="E19" s="66">
        <f t="shared" si="0"/>
        <v>161.77692885714285</v>
      </c>
      <c r="F19" s="67">
        <f t="shared" si="1"/>
        <v>70.55377207063204</v>
      </c>
      <c r="G19" s="68">
        <f t="shared" si="2"/>
        <v>91.22315678651081</v>
      </c>
      <c r="H19" s="69">
        <f t="shared" si="3"/>
        <v>253.00008564365368</v>
      </c>
      <c r="I19" s="2">
        <f t="shared" si="4"/>
        <v>15</v>
      </c>
    </row>
    <row r="20" spans="2:9" ht="12">
      <c r="B20" s="22">
        <v>2551</v>
      </c>
      <c r="C20" s="65">
        <v>140.5</v>
      </c>
      <c r="D20" s="60"/>
      <c r="E20" s="66">
        <f t="shared" si="0"/>
        <v>161.77692885714285</v>
      </c>
      <c r="F20" s="67">
        <f t="shared" si="1"/>
        <v>70.55377207063204</v>
      </c>
      <c r="G20" s="68">
        <f t="shared" si="2"/>
        <v>91.22315678651081</v>
      </c>
      <c r="H20" s="69">
        <f t="shared" si="3"/>
        <v>253.00008564365368</v>
      </c>
      <c r="I20" s="2">
        <f t="shared" si="4"/>
        <v>16</v>
      </c>
    </row>
    <row r="21" spans="2:9" ht="12">
      <c r="B21" s="22">
        <v>2552</v>
      </c>
      <c r="C21" s="65">
        <v>101.05</v>
      </c>
      <c r="D21" s="60"/>
      <c r="E21" s="66">
        <f t="shared" si="0"/>
        <v>161.77692885714285</v>
      </c>
      <c r="F21" s="67">
        <f t="shared" si="1"/>
        <v>70.55377207063204</v>
      </c>
      <c r="G21" s="68">
        <f t="shared" si="2"/>
        <v>91.22315678651081</v>
      </c>
      <c r="H21" s="69">
        <f t="shared" si="3"/>
        <v>253.00008564365368</v>
      </c>
      <c r="I21" s="2">
        <f t="shared" si="4"/>
        <v>17</v>
      </c>
    </row>
    <row r="22" spans="2:9" ht="12">
      <c r="B22" s="22">
        <v>2553</v>
      </c>
      <c r="C22" s="70">
        <v>172.34726400000002</v>
      </c>
      <c r="D22" s="60"/>
      <c r="E22" s="66">
        <f t="shared" si="0"/>
        <v>161.77692885714285</v>
      </c>
      <c r="F22" s="67">
        <f t="shared" si="1"/>
        <v>70.55377207063204</v>
      </c>
      <c r="G22" s="68">
        <f t="shared" si="2"/>
        <v>91.22315678651081</v>
      </c>
      <c r="H22" s="69">
        <f t="shared" si="3"/>
        <v>253.00008564365368</v>
      </c>
      <c r="I22" s="2">
        <f t="shared" si="4"/>
        <v>18</v>
      </c>
    </row>
    <row r="23" spans="2:9" ht="12">
      <c r="B23" s="22">
        <v>2554</v>
      </c>
      <c r="C23" s="70">
        <v>373.45017599999994</v>
      </c>
      <c r="D23" s="60"/>
      <c r="E23" s="66">
        <f t="shared" si="0"/>
        <v>161.77692885714285</v>
      </c>
      <c r="F23" s="67">
        <f t="shared" si="1"/>
        <v>70.55377207063204</v>
      </c>
      <c r="G23" s="68">
        <f t="shared" si="2"/>
        <v>91.22315678651081</v>
      </c>
      <c r="H23" s="69">
        <f t="shared" si="3"/>
        <v>253.00008564365368</v>
      </c>
      <c r="I23" s="2">
        <f t="shared" si="4"/>
        <v>19</v>
      </c>
    </row>
    <row r="24" spans="2:9" ht="12">
      <c r="B24" s="22">
        <v>2555</v>
      </c>
      <c r="C24" s="70">
        <v>214.32729600000008</v>
      </c>
      <c r="D24" s="60"/>
      <c r="E24" s="66">
        <f t="shared" si="0"/>
        <v>161.77692885714285</v>
      </c>
      <c r="F24" s="67">
        <f t="shared" si="1"/>
        <v>70.55377207063204</v>
      </c>
      <c r="G24" s="68">
        <f t="shared" si="2"/>
        <v>91.22315678651081</v>
      </c>
      <c r="H24" s="69">
        <f t="shared" si="3"/>
        <v>253.00008564365368</v>
      </c>
      <c r="I24" s="2">
        <f t="shared" si="4"/>
        <v>20</v>
      </c>
    </row>
    <row r="25" spans="2:9" ht="12">
      <c r="B25" s="22">
        <v>2556</v>
      </c>
      <c r="C25" s="70">
        <v>251.45251199999998</v>
      </c>
      <c r="D25" s="60"/>
      <c r="E25" s="66">
        <f t="shared" si="0"/>
        <v>161.77692885714285</v>
      </c>
      <c r="F25" s="67">
        <f t="shared" si="1"/>
        <v>70.55377207063204</v>
      </c>
      <c r="G25" s="68">
        <f t="shared" si="2"/>
        <v>91.22315678651081</v>
      </c>
      <c r="H25" s="69">
        <f t="shared" si="3"/>
        <v>253.00008564365368</v>
      </c>
      <c r="I25" s="2">
        <f t="shared" si="4"/>
        <v>21</v>
      </c>
    </row>
    <row r="26" spans="2:9" ht="12">
      <c r="B26" s="22">
        <v>2557</v>
      </c>
      <c r="C26" s="70">
        <v>177.881184</v>
      </c>
      <c r="D26" s="60"/>
      <c r="E26" s="66">
        <f t="shared" si="0"/>
        <v>161.77692885714285</v>
      </c>
      <c r="F26" s="67">
        <f t="shared" si="1"/>
        <v>70.55377207063204</v>
      </c>
      <c r="G26" s="68">
        <f t="shared" si="2"/>
        <v>91.22315678651081</v>
      </c>
      <c r="H26" s="69">
        <f t="shared" si="3"/>
        <v>253.00008564365368</v>
      </c>
      <c r="I26" s="2">
        <f t="shared" si="4"/>
        <v>22</v>
      </c>
    </row>
    <row r="27" spans="2:9" ht="12">
      <c r="B27" s="22">
        <v>2558</v>
      </c>
      <c r="C27" s="70">
        <v>45.29174400000001</v>
      </c>
      <c r="D27" s="60"/>
      <c r="E27" s="66">
        <f t="shared" si="0"/>
        <v>161.77692885714285</v>
      </c>
      <c r="F27" s="67">
        <f t="shared" si="1"/>
        <v>70.55377207063204</v>
      </c>
      <c r="G27" s="68">
        <f t="shared" si="2"/>
        <v>91.22315678651081</v>
      </c>
      <c r="H27" s="69">
        <f t="shared" si="3"/>
        <v>253.00008564365368</v>
      </c>
      <c r="I27" s="2">
        <f t="shared" si="4"/>
        <v>23</v>
      </c>
    </row>
    <row r="28" spans="2:9" ht="12">
      <c r="B28" s="22">
        <v>2559</v>
      </c>
      <c r="C28" s="65">
        <v>125.10892800000002</v>
      </c>
      <c r="D28" s="60"/>
      <c r="E28" s="66">
        <f t="shared" si="0"/>
        <v>161.77692885714285</v>
      </c>
      <c r="F28" s="67">
        <f t="shared" si="1"/>
        <v>70.55377207063204</v>
      </c>
      <c r="G28" s="68">
        <f t="shared" si="2"/>
        <v>91.22315678651081</v>
      </c>
      <c r="H28" s="69">
        <f t="shared" si="3"/>
        <v>253.00008564365368</v>
      </c>
      <c r="I28" s="2">
        <f t="shared" si="4"/>
        <v>24</v>
      </c>
    </row>
    <row r="29" spans="2:9" ht="12">
      <c r="B29" s="22">
        <v>2560</v>
      </c>
      <c r="C29" s="65">
        <v>243.9</v>
      </c>
      <c r="D29" s="60"/>
      <c r="E29" s="66">
        <f t="shared" si="0"/>
        <v>161.77692885714285</v>
      </c>
      <c r="F29" s="67">
        <f t="shared" si="1"/>
        <v>70.55377207063204</v>
      </c>
      <c r="G29" s="68">
        <f t="shared" si="2"/>
        <v>91.22315678651081</v>
      </c>
      <c r="H29" s="69">
        <f t="shared" si="3"/>
        <v>253.00008564365368</v>
      </c>
      <c r="I29" s="2">
        <f t="shared" si="4"/>
        <v>25</v>
      </c>
    </row>
    <row r="30" spans="2:9" ht="12">
      <c r="B30" s="22">
        <v>2561</v>
      </c>
      <c r="C30" s="65">
        <v>206.6</v>
      </c>
      <c r="D30" s="60"/>
      <c r="E30" s="66">
        <f t="shared" si="0"/>
        <v>161.77692885714285</v>
      </c>
      <c r="F30" s="67">
        <f t="shared" si="1"/>
        <v>70.55377207063204</v>
      </c>
      <c r="G30" s="68">
        <f t="shared" si="2"/>
        <v>91.22315678651081</v>
      </c>
      <c r="H30" s="69">
        <f t="shared" si="3"/>
        <v>253.00008564365368</v>
      </c>
      <c r="I30" s="2">
        <f t="shared" si="4"/>
        <v>26</v>
      </c>
    </row>
    <row r="31" spans="2:9" ht="12">
      <c r="B31" s="22">
        <v>2562</v>
      </c>
      <c r="C31" s="65">
        <v>77.8</v>
      </c>
      <c r="D31" s="60"/>
      <c r="E31" s="66">
        <f t="shared" si="0"/>
        <v>161.77692885714285</v>
      </c>
      <c r="F31" s="67">
        <f t="shared" si="1"/>
        <v>70.55377207063204</v>
      </c>
      <c r="G31" s="68">
        <f t="shared" si="2"/>
        <v>91.22315678651081</v>
      </c>
      <c r="H31" s="69">
        <f t="shared" si="3"/>
        <v>253.00008564365368</v>
      </c>
      <c r="I31" s="2">
        <f t="shared" si="4"/>
        <v>27</v>
      </c>
    </row>
    <row r="32" spans="2:9" ht="12">
      <c r="B32" s="22">
        <v>2563</v>
      </c>
      <c r="C32" s="65">
        <v>56.8</v>
      </c>
      <c r="D32" s="60"/>
      <c r="E32" s="66">
        <f t="shared" si="0"/>
        <v>161.77692885714285</v>
      </c>
      <c r="F32" s="67">
        <f t="shared" si="1"/>
        <v>70.55377207063204</v>
      </c>
      <c r="G32" s="68">
        <f t="shared" si="2"/>
        <v>91.22315678651081</v>
      </c>
      <c r="H32" s="69">
        <f t="shared" si="3"/>
        <v>253.00008564365368</v>
      </c>
      <c r="I32" s="2">
        <f t="shared" si="4"/>
        <v>28</v>
      </c>
    </row>
    <row r="33" spans="2:14" ht="12">
      <c r="B33" s="77">
        <v>2564</v>
      </c>
      <c r="C33" s="76">
        <v>186.5894400000001</v>
      </c>
      <c r="D33" s="78">
        <f>C33</f>
        <v>186.5894400000001</v>
      </c>
      <c r="E33" s="66"/>
      <c r="F33" s="67"/>
      <c r="G33" s="68"/>
      <c r="H33" s="69"/>
      <c r="K33" s="82" t="str">
        <f>'[1]std. - W.1C'!$K$28:$N$28</f>
        <v>ปี 2564 ปริมาณน้ำสะสม 1 เม.ย.64 - 28 ก.พ.65</v>
      </c>
      <c r="L33" s="82"/>
      <c r="M33" s="82"/>
      <c r="N33" s="82"/>
    </row>
    <row r="34" spans="2:8" ht="12">
      <c r="B34" s="22"/>
      <c r="C34" s="70"/>
      <c r="D34" s="60"/>
      <c r="E34" s="66"/>
      <c r="F34" s="67"/>
      <c r="G34" s="68"/>
      <c r="H34" s="69"/>
    </row>
    <row r="35" spans="2:8" ht="12">
      <c r="B35" s="22"/>
      <c r="C35" s="70"/>
      <c r="D35" s="60"/>
      <c r="E35" s="66"/>
      <c r="F35" s="67"/>
      <c r="G35" s="68"/>
      <c r="H35" s="69"/>
    </row>
    <row r="36" spans="2:16" ht="12.75">
      <c r="B36" s="22"/>
      <c r="C36" s="70"/>
      <c r="D36" s="60"/>
      <c r="E36" s="66"/>
      <c r="F36" s="67"/>
      <c r="G36" s="68"/>
      <c r="H36" s="69"/>
      <c r="P36"/>
    </row>
    <row r="37" spans="2:8" ht="12">
      <c r="B37" s="22"/>
      <c r="C37" s="70"/>
      <c r="D37" s="60"/>
      <c r="E37" s="66"/>
      <c r="F37" s="67"/>
      <c r="G37" s="68"/>
      <c r="H37" s="69"/>
    </row>
    <row r="38" spans="2:8" ht="12">
      <c r="B38" s="22"/>
      <c r="C38" s="70"/>
      <c r="D38" s="60"/>
      <c r="E38" s="66"/>
      <c r="F38" s="67"/>
      <c r="G38" s="68"/>
      <c r="H38" s="69"/>
    </row>
    <row r="39" spans="2:8" ht="12">
      <c r="B39" s="22"/>
      <c r="C39" s="70"/>
      <c r="D39" s="60"/>
      <c r="E39" s="66"/>
      <c r="F39" s="67"/>
      <c r="G39" s="68"/>
      <c r="H39" s="69"/>
    </row>
    <row r="40" spans="2:8" ht="12">
      <c r="B40" s="22"/>
      <c r="C40" s="70"/>
      <c r="D40" s="60"/>
      <c r="E40" s="66"/>
      <c r="F40" s="67"/>
      <c r="G40" s="68"/>
      <c r="H40" s="69"/>
    </row>
    <row r="41" spans="2:8" ht="12">
      <c r="B41" s="22"/>
      <c r="C41" s="70"/>
      <c r="D41" s="60"/>
      <c r="E41" s="66"/>
      <c r="F41" s="67"/>
      <c r="G41" s="68"/>
      <c r="H41" s="69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32"/>
      <c r="C62" s="33"/>
      <c r="D62" s="21"/>
      <c r="E62" s="34"/>
      <c r="F62" s="34"/>
      <c r="G62" s="34"/>
      <c r="H62" s="34"/>
      <c r="J62" s="29"/>
      <c r="K62" s="30"/>
      <c r="L62" s="29"/>
      <c r="M62" s="31"/>
    </row>
    <row r="63" spans="2:13" ht="12">
      <c r="B63" s="32"/>
      <c r="C63" s="33"/>
      <c r="D63" s="21"/>
      <c r="E63" s="34"/>
      <c r="F63" s="34"/>
      <c r="G63" s="34"/>
      <c r="H63" s="34"/>
      <c r="J63" s="29"/>
      <c r="K63" s="30"/>
      <c r="L63" s="29"/>
      <c r="M63" s="31"/>
    </row>
    <row r="64" spans="1:17" ht="16.5" customHeight="1">
      <c r="A64" s="23"/>
      <c r="B64" s="35"/>
      <c r="C64" s="36"/>
      <c r="D64" s="23"/>
      <c r="E64" s="23"/>
      <c r="F64" s="23"/>
      <c r="G64" s="23"/>
      <c r="H64" s="23"/>
      <c r="I64" s="23"/>
      <c r="J64" s="23"/>
      <c r="K64" s="23"/>
      <c r="Q64" s="33"/>
    </row>
    <row r="65" spans="1:11" ht="15.75" customHeight="1">
      <c r="A65" s="23"/>
      <c r="B65" s="37" t="s">
        <v>8</v>
      </c>
      <c r="C65" s="56">
        <f>AVERAGE(C5:C32)</f>
        <v>161.77692885714285</v>
      </c>
      <c r="D65" s="38"/>
      <c r="E65" s="35"/>
      <c r="F65" s="35"/>
      <c r="G65" s="23"/>
      <c r="H65" s="39" t="s">
        <v>8</v>
      </c>
      <c r="I65" s="40" t="s">
        <v>20</v>
      </c>
      <c r="J65" s="41"/>
      <c r="K65" s="42"/>
    </row>
    <row r="66" spans="1:11" ht="15.75" customHeight="1">
      <c r="A66" s="23"/>
      <c r="B66" s="43" t="s">
        <v>10</v>
      </c>
      <c r="C66" s="57">
        <f>STDEV(C5:C32)</f>
        <v>91.22315678651081</v>
      </c>
      <c r="D66" s="38"/>
      <c r="E66" s="35"/>
      <c r="F66" s="35"/>
      <c r="G66" s="23"/>
      <c r="H66" s="45" t="s">
        <v>10</v>
      </c>
      <c r="I66" s="46" t="s">
        <v>12</v>
      </c>
      <c r="J66" s="47"/>
      <c r="K66" s="48"/>
    </row>
    <row r="67" spans="1:15" ht="15.75" customHeight="1">
      <c r="A67" s="35"/>
      <c r="B67" s="43" t="s">
        <v>13</v>
      </c>
      <c r="C67" s="44">
        <f>C66/C65</f>
        <v>0.5638823621572483</v>
      </c>
      <c r="D67" s="38"/>
      <c r="E67" s="49">
        <f>C67*100</f>
        <v>56.38823621572483</v>
      </c>
      <c r="F67" s="35" t="s">
        <v>2</v>
      </c>
      <c r="G67" s="23"/>
      <c r="H67" s="45" t="s">
        <v>13</v>
      </c>
      <c r="I67" s="46" t="s">
        <v>14</v>
      </c>
      <c r="J67" s="47"/>
      <c r="K67" s="48"/>
      <c r="M67" s="55" t="s">
        <v>19</v>
      </c>
      <c r="N67" s="2">
        <f>C72-C73-C74</f>
        <v>21</v>
      </c>
      <c r="O67" s="2" t="s">
        <v>0</v>
      </c>
    </row>
    <row r="68" spans="1:15" ht="15.75" customHeight="1">
      <c r="A68" s="35"/>
      <c r="B68" s="43" t="s">
        <v>9</v>
      </c>
      <c r="C68" s="57">
        <f>C65-C66</f>
        <v>70.55377207063204</v>
      </c>
      <c r="D68" s="38"/>
      <c r="E68" s="35"/>
      <c r="F68" s="35"/>
      <c r="G68" s="23"/>
      <c r="H68" s="45" t="s">
        <v>9</v>
      </c>
      <c r="I68" s="46" t="s">
        <v>15</v>
      </c>
      <c r="J68" s="47"/>
      <c r="K68" s="48"/>
      <c r="M68" s="55" t="s">
        <v>18</v>
      </c>
      <c r="N68" s="2">
        <f>C73</f>
        <v>3</v>
      </c>
      <c r="O68" s="2" t="s">
        <v>0</v>
      </c>
    </row>
    <row r="69" spans="1:15" ht="15.75" customHeight="1">
      <c r="A69" s="35"/>
      <c r="B69" s="50" t="s">
        <v>11</v>
      </c>
      <c r="C69" s="58">
        <f>C65+C66</f>
        <v>253.00008564365368</v>
      </c>
      <c r="D69" s="38"/>
      <c r="E69" s="35"/>
      <c r="F69" s="35"/>
      <c r="G69" s="23"/>
      <c r="H69" s="51" t="s">
        <v>11</v>
      </c>
      <c r="I69" s="52" t="s">
        <v>16</v>
      </c>
      <c r="J69" s="53"/>
      <c r="K69" s="54"/>
      <c r="M69" s="55" t="s">
        <v>17</v>
      </c>
      <c r="N69" s="2">
        <f>C74</f>
        <v>4</v>
      </c>
      <c r="O69" s="2" t="s">
        <v>0</v>
      </c>
    </row>
    <row r="70" spans="1:6" ht="17.25" customHeight="1">
      <c r="A70" s="32"/>
      <c r="C70" s="32"/>
      <c r="D70" s="32"/>
      <c r="E70" s="32"/>
      <c r="F70" s="32"/>
    </row>
    <row r="71" spans="1:3" ht="12">
      <c r="A71" s="32"/>
      <c r="C71" s="32"/>
    </row>
    <row r="72" spans="1:3" ht="12">
      <c r="A72" s="32"/>
      <c r="C72" s="2">
        <f>MAX(I5:I61)</f>
        <v>28</v>
      </c>
    </row>
    <row r="73" ht="12">
      <c r="C73" s="2">
        <f>COUNTIF(C5:C32,"&gt;253")</f>
        <v>3</v>
      </c>
    </row>
    <row r="74" ht="12">
      <c r="C74" s="2">
        <f>COUNTIF(C5:C32,"&lt;71")</f>
        <v>4</v>
      </c>
    </row>
  </sheetData>
  <sheetProtection/>
  <mergeCells count="2">
    <mergeCell ref="B2:B4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2022-03-16T08:01:09Z</dcterms:modified>
  <cp:category/>
  <cp:version/>
  <cp:contentType/>
  <cp:contentStatus/>
</cp:coreProperties>
</file>