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c" sheetId="1" r:id="rId1"/>
    <sheet name="W.1C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<sst xmlns="http://schemas.openxmlformats.org/spreadsheetml/2006/main" count="135" uniqueCount="32">
  <si>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</si>
  <si>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</si>
  <si>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</si>
  <si>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</si>
  <si>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</si>
  <si>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</si>
  <si>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</si>
  <si>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</si>
  <si>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</si>
  <si>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</si>
  <si>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</si>
  <si>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</si>
  <si>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</si>
  <si>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</si>
  <si>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</si>
  <si>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</si>
  <si>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_</t>
  </si>
  <si>
    <t xml:space="preserve"> -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</si>
  <si>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</si>
  <si>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</si>
  <si>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</si>
  <si>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</si>
  <si>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</si>
  <si>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</si>
  <si>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</si>
  <si>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</si>
  <si>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</si>
  <si>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</si>
  <si>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2. ปีน้ำ 2542 - 2547, 2552 ไม่สำรวจปริมาณน้ำ</t>
  </si>
  <si>
    <r>
      <t>หมายเหตุ</t>
    </r>
    <r>
      <rPr>
        <sz val="16"/>
        <rFont val="TH SarabunPSK"/>
        <family val="2"/>
      </rPr>
      <t xml:space="preserve"> 1.ปีน้ำเริ่มตั้งแต่ 1 เม.ย. ถึง 31 มี.ค. ของปีต่อไป</t>
    </r>
  </si>
  <si>
    <t>พื้นที่รับน้ำ   3,478   ตร.กม.</t>
  </si>
  <si>
    <t>ตลิ่งฝั่งซ้าย 234.691ม.(ร.ท.ก.) ตลิ่งฝั่งขวา 235.050 ม.(ร.ท.ก.) ท้องน้ำ  ม.(ร.ท.ก.) ศูนย์เสาระดับน้ำ 229.300 ม.(ร.ท.ก.)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</si>
</sst>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d\ ดดด"/>
    <numFmt numFmtId="201" formatCode="0.000"/>
    <numFmt numFmtId="202" formatCode="dดดด"/>
    <numFmt numFmtId="203" formatCode="0.0"/>
    <numFmt numFmtId="204" formatCode="0.0000"/>
    <numFmt numFmtId="205" formatCode="dd\ ดดด"/>
    <numFmt numFmtId="206" formatCode="mmm\-yyyy"/>
    <numFmt numFmtId="207" formatCode="\t#,##0.00_);\(\t#,##0.00\)"/>
    <numFmt numFmtId="208" formatCode="\t#,##0.00_);[Red]\(\t#,##0.00\)"/>
    <numFmt numFmtId="209" formatCode="&quot;฿&quot;\t#,##0.00_);\(&quot;฿&quot;\t#,##0.00\)"/>
    <numFmt numFmtId="210" formatCode="&quot;฿&quot;\t#,##0.00_);[Red]\(&quot;฿&quot;\t#,##0.00\)"/>
    <numFmt numFmtId="211" formatCode="\t#\ \t0/\t0"/>
    <numFmt numFmtId="212" formatCode="\t#\ \t00/\t00"/>
    <numFmt numFmtId="213" formatCode="d\ ดดดด\ bbbb"/>
    <numFmt numFmtId="214" formatCode="ว\ ดดดด\ ปปปป"/>
    <numFmt numFmtId="215" formatCode="ช:น:ss"/>
    <numFmt numFmtId="216" formatCode="วว/ดด/ปป\ ช:น"/>
    <numFmt numFmtId="217" formatCode="0.00_)"/>
    <numFmt numFmtId="218" formatCode="0.0_)"/>
    <numFmt numFmtId="219" formatCode="0_)"/>
    <numFmt numFmtId="220" formatCode="[$-409]h:mm:ss\ AM/PM"/>
    <numFmt numFmtId="221" formatCode="0_);\(0\)"/>
    <numFmt numFmtId="222" formatCode="bbbb"/>
    <numFmt numFmtId="223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200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0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0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20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200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 horizontal="center"/>
    </xf>
    <xf numFmtId="20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00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20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2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200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200" fontId="10" fillId="0" borderId="12" xfId="0" applyNumberFormat="1" applyFont="1" applyBorder="1" applyAlignment="1">
      <alignment horizontal="centerContinuous"/>
    </xf>
    <xf numFmtId="200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200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200" fontId="9" fillId="0" borderId="18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200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200" fontId="10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200" fontId="10" fillId="0" borderId="16" xfId="0" applyNumberFormat="1" applyFont="1" applyBorder="1" applyAlignment="1">
      <alignment horizontal="right"/>
    </xf>
    <xf numFmtId="200" fontId="10" fillId="0" borderId="16" xfId="0" applyNumberFormat="1" applyFont="1" applyBorder="1" applyAlignment="1">
      <alignment horizontal="center"/>
    </xf>
    <xf numFmtId="200" fontId="10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00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00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200" fontId="6" fillId="0" borderId="2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0" xfId="0" applyFont="1" applyBorder="1" applyAlignment="1">
      <alignment/>
    </xf>
    <xf numFmtId="2" fontId="6" fillId="0" borderId="25" xfId="0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0" xfId="0" applyFont="1" applyFill="1" applyBorder="1" applyAlignment="1">
      <alignment/>
    </xf>
    <xf numFmtId="2" fontId="6" fillId="33" borderId="28" xfId="0" applyNumberFormat="1" applyFont="1" applyFill="1" applyBorder="1" applyAlignment="1">
      <alignment horizontal="right"/>
    </xf>
    <xf numFmtId="200" fontId="6" fillId="0" borderId="27" xfId="0" applyNumberFormat="1" applyFont="1" applyFill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6" fillId="0" borderId="28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00" fontId="12" fillId="0" borderId="27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200" fontId="6" fillId="0" borderId="27" xfId="0" applyNumberFormat="1" applyFont="1" applyBorder="1" applyAlignment="1">
      <alignment horizontal="left"/>
    </xf>
    <xf numFmtId="200" fontId="6" fillId="0" borderId="0" xfId="0" applyNumberFormat="1" applyFont="1" applyBorder="1" applyAlignment="1">
      <alignment horizontal="right"/>
    </xf>
    <xf numFmtId="200" fontId="11" fillId="0" borderId="0" xfId="0" applyNumberFormat="1" applyFont="1" applyBorder="1" applyAlignment="1">
      <alignment horizontal="left"/>
    </xf>
    <xf numFmtId="200" fontId="6" fillId="0" borderId="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2" fontId="6" fillId="34" borderId="29" xfId="0" applyNumberFormat="1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center"/>
    </xf>
    <xf numFmtId="2" fontId="6" fillId="34" borderId="30" xfId="0" applyNumberFormat="1" applyFont="1" applyFill="1" applyBorder="1" applyAlignment="1">
      <alignment horizontal="center"/>
    </xf>
    <xf numFmtId="2" fontId="6" fillId="35" borderId="30" xfId="0" applyNumberFormat="1" applyFont="1" applyFill="1" applyBorder="1" applyAlignment="1">
      <alignment horizontal="center"/>
    </xf>
    <xf numFmtId="2" fontId="6" fillId="34" borderId="18" xfId="0" applyNumberFormat="1" applyFont="1" applyFill="1" applyBorder="1" applyAlignment="1">
      <alignment horizontal="center"/>
    </xf>
    <xf numFmtId="2" fontId="6" fillId="35" borderId="18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219" fontId="6" fillId="35" borderId="29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0" fontId="6" fillId="35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219" fontId="6" fillId="35" borderId="30" xfId="0" applyNumberFormat="1" applyFont="1" applyFill="1" applyBorder="1" applyAlignment="1">
      <alignment horizontal="center"/>
    </xf>
    <xf numFmtId="1" fontId="6" fillId="36" borderId="31" xfId="0" applyNumberFormat="1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>
      <alignment horizontal="center"/>
    </xf>
    <xf numFmtId="219" fontId="6" fillId="35" borderId="18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00" fontId="6" fillId="0" borderId="13" xfId="0" applyNumberFormat="1" applyFont="1" applyBorder="1" applyAlignment="1">
      <alignment horizontal="left"/>
    </xf>
    <xf numFmtId="200" fontId="6" fillId="0" borderId="13" xfId="0" applyNumberFormat="1" applyFont="1" applyBorder="1" applyAlignment="1">
      <alignment horizontal="right"/>
    </xf>
    <xf numFmtId="200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200" fontId="14" fillId="0" borderId="0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34" borderId="33" xfId="0" applyNumberFormat="1" applyFont="1" applyFill="1" applyBorder="1" applyAlignment="1">
      <alignment horizontal="center"/>
    </xf>
    <xf numFmtId="2" fontId="6" fillId="35" borderId="33" xfId="0" applyNumberFormat="1" applyFont="1" applyFill="1" applyBorder="1" applyAlignment="1">
      <alignment horizontal="center"/>
    </xf>
    <xf numFmtId="2" fontId="6" fillId="35" borderId="34" xfId="0" applyNumberFormat="1" applyFont="1" applyFill="1" applyBorder="1" applyAlignment="1">
      <alignment horizontal="center"/>
    </xf>
    <xf numFmtId="200" fontId="12" fillId="0" borderId="26" xfId="0" applyNumberFormat="1" applyFont="1" applyBorder="1" applyAlignment="1">
      <alignment horizontal="right"/>
    </xf>
    <xf numFmtId="2" fontId="55" fillId="33" borderId="25" xfId="0" applyNumberFormat="1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W.1C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9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5"/>
          <c:w val="0.838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'W.1C'!$X$5:$X$36</c:f>
              <c:numCache/>
            </c:numRef>
          </c:cat>
          <c:val>
            <c:numRef>
              <c:f>'W.1C'!$Y$5:$Y$36</c:f>
              <c:numCache/>
            </c:numRef>
          </c:val>
        </c:ser>
        <c:axId val="65919235"/>
        <c:axId val="56402204"/>
      </c:barChart>
      <c:lineChart>
        <c:grouping val="stacked"/>
        <c:varyColors val="0"/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'W.1C'!$X$5:$X$36</c:f>
              <c:numCache/>
            </c:numRef>
          </c:cat>
          <c:val>
            <c:numRef>
              <c:f>'W.1C'!$AA$5:$AA$36</c:f>
              <c:numCache/>
            </c:numRef>
          </c:val>
          <c:smooth val="0"/>
        </c:ser>
        <c:axId val="65919235"/>
        <c:axId val="56402204"/>
      </c:line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91923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9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9325"/>
          <c:w val="0.79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'W.1C'!$X$5:$X$36</c:f>
              <c:numCache/>
            </c:numRef>
          </c:cat>
          <c:val>
            <c:numRef>
              <c:f>'W.1C'!$Z$5:$Z$36</c:f>
              <c:numCache/>
            </c:numRef>
          </c:val>
        </c:ser>
        <c:axId val="37857789"/>
        <c:axId val="5175782"/>
      </c:barChart>
      <c:lineChart>
        <c:grouping val="stacked"/>
        <c:varyColors val="0"/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'W.1C'!$X$5:$X$35</c:f>
              <c:numCache/>
            </c:numRef>
          </c:cat>
          <c:val>
            <c:numRef>
              <c:f>'W.1C'!$AB$5:$AB$35</c:f>
              <c:numCache/>
            </c:numRef>
          </c:val>
          <c:smooth val="0"/>
        </c:ser>
        <c:axId val="37857789"/>
        <c:axId val="5175782"/>
      </c:line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85778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31">
      <selection activeCell="K52" sqref="K52"/>
    </sheetView>
  </sheetViews>
  <sheetFormatPr defaultColWidth="9.33203125" defaultRowHeight="21"/>
  <cols>
    <col min="1" max="1" width="5.660156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8.33203125" style="11" customWidth="1"/>
    <col min="11" max="11" width="7.5" style="6" customWidth="1"/>
    <col min="12" max="12" width="7.83203125" style="6" customWidth="1"/>
    <col min="13" max="13" width="8.5" style="11" customWidth="1"/>
    <col min="14" max="14" width="9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30</v>
      </c>
      <c r="M3" s="18"/>
      <c r="N3" s="19"/>
      <c r="O3" s="19"/>
    </row>
    <row r="4" spans="1:41" ht="22.5" customHeight="1">
      <c r="A4" s="20" t="s">
        <v>31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18.75">
      <c r="A5" s="28"/>
      <c r="B5" s="29" t="s">
        <v>3</v>
      </c>
      <c r="C5" s="29"/>
      <c r="D5" s="30"/>
      <c r="E5" s="31"/>
      <c r="F5" s="31"/>
      <c r="G5" s="32"/>
      <c r="H5" s="33" t="s">
        <v>4</v>
      </c>
      <c r="I5" s="31"/>
      <c r="J5" s="33"/>
      <c r="K5" s="31"/>
      <c r="L5" s="31"/>
      <c r="M5" s="32"/>
      <c r="N5" s="34" t="s">
        <v>5</v>
      </c>
      <c r="O5" s="35"/>
      <c r="AN5" s="26"/>
      <c r="AO5" s="27"/>
    </row>
    <row r="6" spans="1:41" ht="18.75">
      <c r="A6" s="36" t="s">
        <v>6</v>
      </c>
      <c r="B6" s="37" t="s">
        <v>7</v>
      </c>
      <c r="C6" s="38"/>
      <c r="D6" s="39"/>
      <c r="E6" s="37" t="s">
        <v>8</v>
      </c>
      <c r="F6" s="37"/>
      <c r="G6" s="39"/>
      <c r="H6" s="37" t="s">
        <v>7</v>
      </c>
      <c r="I6" s="37"/>
      <c r="J6" s="39"/>
      <c r="K6" s="37" t="s">
        <v>8</v>
      </c>
      <c r="L6" s="40"/>
      <c r="M6" s="41"/>
      <c r="N6" s="38" t="s">
        <v>1</v>
      </c>
      <c r="O6" s="37"/>
      <c r="AN6" s="26"/>
      <c r="AO6" s="27"/>
    </row>
    <row r="7" spans="1:41" s="6" customFormat="1" ht="18.75">
      <c r="A7" s="42" t="s">
        <v>9</v>
      </c>
      <c r="B7" s="43" t="s">
        <v>10</v>
      </c>
      <c r="C7" s="43" t="s">
        <v>11</v>
      </c>
      <c r="D7" s="44" t="s">
        <v>12</v>
      </c>
      <c r="E7" s="45" t="s">
        <v>10</v>
      </c>
      <c r="F7" s="43" t="s">
        <v>11</v>
      </c>
      <c r="G7" s="44" t="s">
        <v>12</v>
      </c>
      <c r="H7" s="43" t="s">
        <v>10</v>
      </c>
      <c r="I7" s="45" t="s">
        <v>11</v>
      </c>
      <c r="J7" s="44" t="s">
        <v>12</v>
      </c>
      <c r="K7" s="46" t="s">
        <v>10</v>
      </c>
      <c r="L7" s="46" t="s">
        <v>11</v>
      </c>
      <c r="M7" s="47" t="s">
        <v>12</v>
      </c>
      <c r="N7" s="46" t="s">
        <v>11</v>
      </c>
      <c r="O7" s="46" t="s">
        <v>13</v>
      </c>
      <c r="Q7" s="6">
        <v>229.3</v>
      </c>
      <c r="AN7" s="26"/>
      <c r="AO7" s="48"/>
    </row>
    <row r="8" spans="1:41" ht="18.75">
      <c r="A8" s="49"/>
      <c r="B8" s="50" t="s">
        <v>27</v>
      </c>
      <c r="C8" s="51" t="s">
        <v>14</v>
      </c>
      <c r="D8" s="52"/>
      <c r="E8" s="50" t="s">
        <v>27</v>
      </c>
      <c r="F8" s="51" t="s">
        <v>14</v>
      </c>
      <c r="G8" s="52"/>
      <c r="H8" s="50" t="s">
        <v>27</v>
      </c>
      <c r="I8" s="51" t="s">
        <v>14</v>
      </c>
      <c r="J8" s="53"/>
      <c r="K8" s="50" t="s">
        <v>27</v>
      </c>
      <c r="L8" s="51" t="s">
        <v>14</v>
      </c>
      <c r="M8" s="54"/>
      <c r="N8" s="51" t="s">
        <v>15</v>
      </c>
      <c r="O8" s="50" t="s">
        <v>14</v>
      </c>
      <c r="Q8" s="55"/>
      <c r="R8" s="55"/>
      <c r="AN8" s="26"/>
      <c r="AO8" s="48"/>
    </row>
    <row r="9" spans="1:41" ht="18" customHeight="1">
      <c r="A9" s="56">
        <v>2533</v>
      </c>
      <c r="B9" s="57" t="s">
        <v>16</v>
      </c>
      <c r="C9" s="58" t="s">
        <v>16</v>
      </c>
      <c r="D9" s="59" t="s">
        <v>16</v>
      </c>
      <c r="E9" s="60" t="s">
        <v>16</v>
      </c>
      <c r="F9" s="61" t="s">
        <v>16</v>
      </c>
      <c r="G9" s="62" t="s">
        <v>16</v>
      </c>
      <c r="H9" s="57" t="s">
        <v>16</v>
      </c>
      <c r="I9" s="58" t="s">
        <v>16</v>
      </c>
      <c r="J9" s="59" t="s">
        <v>16</v>
      </c>
      <c r="K9" s="57" t="s">
        <v>16</v>
      </c>
      <c r="L9" s="58" t="s">
        <v>16</v>
      </c>
      <c r="M9" s="59" t="s">
        <v>16</v>
      </c>
      <c r="N9" s="115" t="s">
        <v>16</v>
      </c>
      <c r="O9" s="63" t="s">
        <v>16</v>
      </c>
      <c r="Q9" s="64"/>
      <c r="R9" s="65"/>
      <c r="AN9" s="26"/>
      <c r="AO9" s="48"/>
    </row>
    <row r="10" spans="1:41" ht="18" customHeight="1">
      <c r="A10" s="56">
        <v>2534</v>
      </c>
      <c r="B10" s="66">
        <f>$Q$7+Q10</f>
        <v>231.22</v>
      </c>
      <c r="C10" s="61">
        <v>65.86</v>
      </c>
      <c r="D10" s="67">
        <v>34955</v>
      </c>
      <c r="E10" s="60">
        <f>$Q$7+R10</f>
        <v>231.2</v>
      </c>
      <c r="F10" s="61">
        <v>64.5</v>
      </c>
      <c r="G10" s="62">
        <v>34955</v>
      </c>
      <c r="H10" s="66">
        <f>$Q$7+T10</f>
        <v>229.51</v>
      </c>
      <c r="I10" s="61">
        <v>0.9</v>
      </c>
      <c r="J10" s="67">
        <v>34767</v>
      </c>
      <c r="K10" s="66">
        <f>$Q$7+U10</f>
        <v>229.51</v>
      </c>
      <c r="L10" s="61">
        <v>0.9</v>
      </c>
      <c r="M10" s="67">
        <v>34767</v>
      </c>
      <c r="N10" s="115">
        <v>174.4</v>
      </c>
      <c r="O10" s="63">
        <v>5.530171680000001</v>
      </c>
      <c r="Q10" s="68">
        <v>1.9199999999999875</v>
      </c>
      <c r="R10" s="27">
        <v>1.8999999999999773</v>
      </c>
      <c r="T10" s="6">
        <v>0.20999999999997954</v>
      </c>
      <c r="U10" s="10">
        <v>0.20999999999997954</v>
      </c>
      <c r="AN10" s="26"/>
      <c r="AO10" s="48"/>
    </row>
    <row r="11" spans="1:41" ht="18" customHeight="1">
      <c r="A11" s="56">
        <v>2535</v>
      </c>
      <c r="B11" s="66">
        <f aca="true" t="shared" si="0" ref="B11:B25">$Q$7+Q11</f>
        <v>231.22</v>
      </c>
      <c r="C11" s="61">
        <v>55.2</v>
      </c>
      <c r="D11" s="67">
        <v>34990</v>
      </c>
      <c r="E11" s="60">
        <f aca="true" t="shared" si="1" ref="E11:E25">$Q$7+R11</f>
        <v>230.99</v>
      </c>
      <c r="F11" s="61">
        <v>43</v>
      </c>
      <c r="G11" s="62">
        <v>34991</v>
      </c>
      <c r="H11" s="66">
        <f aca="true" t="shared" si="2" ref="H11:H24">$Q$7+T11</f>
        <v>229.33</v>
      </c>
      <c r="I11" s="61">
        <v>0.04</v>
      </c>
      <c r="J11" s="67">
        <v>34776</v>
      </c>
      <c r="K11" s="66">
        <f aca="true" t="shared" si="3" ref="K11:K25">$Q$7+U11</f>
        <v>229.33</v>
      </c>
      <c r="L11" s="61">
        <v>0.04</v>
      </c>
      <c r="M11" s="67">
        <v>34776</v>
      </c>
      <c r="N11" s="115">
        <v>127.83</v>
      </c>
      <c r="O11" s="63">
        <v>4.053450951</v>
      </c>
      <c r="Q11" s="68">
        <v>1.9199999999999875</v>
      </c>
      <c r="R11" s="27">
        <v>1.69</v>
      </c>
      <c r="T11" s="6">
        <v>0.030000000000001137</v>
      </c>
      <c r="U11" s="10">
        <v>0.030000000000001137</v>
      </c>
      <c r="AN11" s="26"/>
      <c r="AO11" s="48"/>
    </row>
    <row r="12" spans="1:41" ht="18" customHeight="1">
      <c r="A12" s="56">
        <v>2536</v>
      </c>
      <c r="B12" s="66">
        <f t="shared" si="0"/>
        <v>231.8</v>
      </c>
      <c r="C12" s="61">
        <v>121</v>
      </c>
      <c r="D12" s="67">
        <v>34977</v>
      </c>
      <c r="E12" s="60">
        <f t="shared" si="1"/>
        <v>231.46</v>
      </c>
      <c r="F12" s="61">
        <v>94.5</v>
      </c>
      <c r="G12" s="62">
        <v>34977</v>
      </c>
      <c r="H12" s="66">
        <f t="shared" si="2"/>
        <v>229.27</v>
      </c>
      <c r="I12" s="61">
        <v>0.57</v>
      </c>
      <c r="J12" s="67">
        <v>34850</v>
      </c>
      <c r="K12" s="66">
        <f t="shared" si="3"/>
        <v>229.27</v>
      </c>
      <c r="L12" s="69">
        <v>0.57</v>
      </c>
      <c r="M12" s="67">
        <v>34850</v>
      </c>
      <c r="N12" s="115">
        <v>139.41</v>
      </c>
      <c r="O12" s="63">
        <v>4.420649276999999</v>
      </c>
      <c r="Q12" s="68">
        <v>2.5</v>
      </c>
      <c r="R12" s="27">
        <v>2.16</v>
      </c>
      <c r="T12" s="6">
        <v>-0.030000000000001137</v>
      </c>
      <c r="U12" s="10">
        <v>-0.030000000000001137</v>
      </c>
      <c r="AN12" s="26"/>
      <c r="AO12" s="48"/>
    </row>
    <row r="13" spans="1:41" ht="18" customHeight="1">
      <c r="A13" s="70">
        <v>2537</v>
      </c>
      <c r="B13" s="66">
        <f t="shared" si="0"/>
        <v>234.24</v>
      </c>
      <c r="C13" s="71">
        <v>499.4</v>
      </c>
      <c r="D13" s="67">
        <v>34956</v>
      </c>
      <c r="E13" s="60">
        <f t="shared" si="1"/>
        <v>234.12</v>
      </c>
      <c r="F13" s="61">
        <v>472.6</v>
      </c>
      <c r="G13" s="62">
        <v>34594</v>
      </c>
      <c r="H13" s="66">
        <f t="shared" si="2"/>
        <v>229.19</v>
      </c>
      <c r="I13" s="61">
        <v>1</v>
      </c>
      <c r="J13" s="67">
        <v>36211</v>
      </c>
      <c r="K13" s="66">
        <f t="shared" si="3"/>
        <v>229.2</v>
      </c>
      <c r="L13" s="69">
        <v>0.82</v>
      </c>
      <c r="M13" s="67">
        <v>34461</v>
      </c>
      <c r="N13" s="115">
        <v>1141.163</v>
      </c>
      <c r="O13" s="63">
        <f>+((N13*1000000)/(60*60*24*365))</f>
        <v>36.18604134956875</v>
      </c>
      <c r="Q13" s="68">
        <v>4.94</v>
      </c>
      <c r="R13" s="27">
        <v>4.819999999999993</v>
      </c>
      <c r="T13" s="6">
        <v>-0.11000000000001364</v>
      </c>
      <c r="U13" s="10">
        <v>-0.10000000000002274</v>
      </c>
      <c r="AN13" s="26"/>
      <c r="AO13" s="48"/>
    </row>
    <row r="14" spans="1:41" ht="18" customHeight="1">
      <c r="A14" s="70">
        <v>2538</v>
      </c>
      <c r="B14" s="66">
        <f t="shared" si="0"/>
        <v>234.2</v>
      </c>
      <c r="C14" s="61">
        <v>478</v>
      </c>
      <c r="D14" s="67">
        <v>34579</v>
      </c>
      <c r="E14" s="60">
        <f t="shared" si="1"/>
        <v>234.1</v>
      </c>
      <c r="F14" s="61">
        <v>461</v>
      </c>
      <c r="G14" s="62">
        <v>34580</v>
      </c>
      <c r="H14" s="66">
        <f t="shared" si="2"/>
        <v>229.12</v>
      </c>
      <c r="I14" s="61">
        <v>0.49</v>
      </c>
      <c r="J14" s="67">
        <v>36307</v>
      </c>
      <c r="K14" s="66">
        <f t="shared" si="3"/>
        <v>229.12</v>
      </c>
      <c r="L14" s="69">
        <v>0.49</v>
      </c>
      <c r="M14" s="67">
        <v>34541</v>
      </c>
      <c r="N14" s="115">
        <v>819.469</v>
      </c>
      <c r="O14" s="63">
        <v>25.91</v>
      </c>
      <c r="Q14" s="68">
        <v>4.899999999999977</v>
      </c>
      <c r="R14" s="27">
        <v>4.799999999999983</v>
      </c>
      <c r="T14" s="6">
        <v>-0.18000000000000682</v>
      </c>
      <c r="U14" s="10">
        <v>-0.18000000000000682</v>
      </c>
      <c r="AN14" s="26"/>
      <c r="AO14" s="27"/>
    </row>
    <row r="15" spans="1:41" ht="18" customHeight="1">
      <c r="A15" s="70">
        <v>2539</v>
      </c>
      <c r="B15" s="66">
        <f t="shared" si="0"/>
        <v>232.6</v>
      </c>
      <c r="C15" s="61">
        <v>252.5</v>
      </c>
      <c r="D15" s="67">
        <v>34573</v>
      </c>
      <c r="E15" s="60">
        <f t="shared" si="1"/>
        <v>232.45</v>
      </c>
      <c r="F15" s="10">
        <v>231.5</v>
      </c>
      <c r="G15" s="62">
        <v>34573</v>
      </c>
      <c r="H15" s="66">
        <f t="shared" si="2"/>
        <v>229.15</v>
      </c>
      <c r="I15" s="61">
        <v>1</v>
      </c>
      <c r="J15" s="67">
        <v>36299</v>
      </c>
      <c r="K15" s="66">
        <f t="shared" si="3"/>
        <v>229.15</v>
      </c>
      <c r="L15" s="69">
        <v>0.73</v>
      </c>
      <c r="M15" s="67">
        <v>34478</v>
      </c>
      <c r="N15" s="115">
        <v>652.394</v>
      </c>
      <c r="O15" s="63">
        <f>+((N15*1000000)/(60*60*24*365))</f>
        <v>20.687278031456113</v>
      </c>
      <c r="Q15" s="68">
        <v>3.299999999999983</v>
      </c>
      <c r="R15" s="27">
        <v>3.1499999999999773</v>
      </c>
      <c r="T15" s="6">
        <v>-0.15000000000000568</v>
      </c>
      <c r="U15" s="10">
        <v>-0.15000000000000568</v>
      </c>
      <c r="AN15" s="26"/>
      <c r="AO15" s="27"/>
    </row>
    <row r="16" spans="1:41" ht="18" customHeight="1">
      <c r="A16" s="70">
        <v>2540</v>
      </c>
      <c r="B16" s="66">
        <f t="shared" si="0"/>
        <v>232.62</v>
      </c>
      <c r="C16" s="61">
        <v>226.3</v>
      </c>
      <c r="D16" s="67">
        <v>234030</v>
      </c>
      <c r="E16" s="60">
        <f t="shared" si="1"/>
        <v>232.59</v>
      </c>
      <c r="F16" s="61">
        <v>229.05</v>
      </c>
      <c r="G16" s="62">
        <v>36433</v>
      </c>
      <c r="H16" s="66">
        <f t="shared" si="2"/>
        <v>229.12</v>
      </c>
      <c r="I16" s="61">
        <v>0.44</v>
      </c>
      <c r="J16" s="67">
        <v>36518</v>
      </c>
      <c r="K16" s="66">
        <f t="shared" si="3"/>
        <v>229.12</v>
      </c>
      <c r="L16" s="61">
        <v>0</v>
      </c>
      <c r="M16" s="67">
        <v>36251</v>
      </c>
      <c r="N16" s="115">
        <v>200.771</v>
      </c>
      <c r="O16" s="72">
        <v>6.37</v>
      </c>
      <c r="Q16" s="68">
        <v>3.319999999999993</v>
      </c>
      <c r="R16" s="27">
        <v>3.289999999999992</v>
      </c>
      <c r="T16" s="6">
        <v>-0.18000000000000682</v>
      </c>
      <c r="U16" s="10">
        <v>-0.18000000000000682</v>
      </c>
      <c r="AN16" s="26"/>
      <c r="AO16" s="27"/>
    </row>
    <row r="17" spans="1:41" ht="18" customHeight="1">
      <c r="A17" s="70">
        <v>2541</v>
      </c>
      <c r="B17" s="66">
        <f t="shared" si="0"/>
        <v>232.03</v>
      </c>
      <c r="C17" s="27">
        <v>160.6</v>
      </c>
      <c r="D17" s="67">
        <v>234371</v>
      </c>
      <c r="E17" s="60">
        <f t="shared" si="1"/>
        <v>231.6</v>
      </c>
      <c r="F17" s="61">
        <v>126.9</v>
      </c>
      <c r="G17" s="62">
        <v>36410</v>
      </c>
      <c r="H17" s="66">
        <f t="shared" si="2"/>
        <v>229.14</v>
      </c>
      <c r="I17" s="61">
        <v>0.5</v>
      </c>
      <c r="J17" s="67">
        <v>36278</v>
      </c>
      <c r="K17" s="66">
        <f t="shared" si="3"/>
        <v>229.15</v>
      </c>
      <c r="L17" s="69">
        <v>0.33</v>
      </c>
      <c r="M17" s="67">
        <v>36341</v>
      </c>
      <c r="N17" s="115">
        <v>182.497</v>
      </c>
      <c r="O17" s="72">
        <v>5.79</v>
      </c>
      <c r="Q17" s="68">
        <v>2.7299999999999898</v>
      </c>
      <c r="R17" s="27">
        <v>2.299999999999983</v>
      </c>
      <c r="T17" s="6">
        <v>-0.160000000000025</v>
      </c>
      <c r="U17" s="10">
        <v>-0.15000000000000568</v>
      </c>
      <c r="AN17" s="26"/>
      <c r="AO17" s="27"/>
    </row>
    <row r="18" spans="1:41" ht="18" customHeight="1">
      <c r="A18" s="70">
        <v>2542</v>
      </c>
      <c r="B18" s="66">
        <f t="shared" si="0"/>
        <v>233.45</v>
      </c>
      <c r="C18" s="61" t="s">
        <v>17</v>
      </c>
      <c r="D18" s="67">
        <v>234756</v>
      </c>
      <c r="E18" s="60">
        <f t="shared" si="1"/>
        <v>233.35</v>
      </c>
      <c r="F18" s="61" t="s">
        <v>17</v>
      </c>
      <c r="G18" s="62">
        <v>37525</v>
      </c>
      <c r="H18" s="66">
        <f t="shared" si="2"/>
        <v>229.08</v>
      </c>
      <c r="I18" s="61" t="s">
        <v>17</v>
      </c>
      <c r="J18" s="67">
        <v>37338</v>
      </c>
      <c r="K18" s="66">
        <f t="shared" si="3"/>
        <v>229.08</v>
      </c>
      <c r="L18" s="69" t="s">
        <v>17</v>
      </c>
      <c r="M18" s="67">
        <v>37338</v>
      </c>
      <c r="N18" s="115" t="s">
        <v>17</v>
      </c>
      <c r="O18" s="72" t="s">
        <v>17</v>
      </c>
      <c r="Q18" s="68">
        <v>4.149999999999977</v>
      </c>
      <c r="R18" s="27">
        <v>4.049999999999983</v>
      </c>
      <c r="T18" s="6">
        <v>-0.21999999999999886</v>
      </c>
      <c r="U18" s="10">
        <v>-0.21999999999999886</v>
      </c>
      <c r="AN18" s="26"/>
      <c r="AO18" s="48"/>
    </row>
    <row r="19" spans="1:41" ht="18" customHeight="1">
      <c r="A19" s="70">
        <v>2543</v>
      </c>
      <c r="B19" s="66">
        <f t="shared" si="0"/>
        <v>231.61</v>
      </c>
      <c r="C19" s="61" t="s">
        <v>17</v>
      </c>
      <c r="D19" s="67">
        <v>235108</v>
      </c>
      <c r="E19" s="60">
        <f t="shared" si="1"/>
        <v>231.25</v>
      </c>
      <c r="F19" s="61" t="s">
        <v>17</v>
      </c>
      <c r="G19" s="62">
        <v>37512</v>
      </c>
      <c r="H19" s="66">
        <f t="shared" si="2"/>
        <v>228.73</v>
      </c>
      <c r="I19" s="61" t="s">
        <v>17</v>
      </c>
      <c r="J19" s="67">
        <v>37323</v>
      </c>
      <c r="K19" s="66">
        <f t="shared" si="3"/>
        <v>228.73</v>
      </c>
      <c r="L19" s="69" t="s">
        <v>17</v>
      </c>
      <c r="M19" s="67">
        <v>37343</v>
      </c>
      <c r="N19" s="115" t="s">
        <v>17</v>
      </c>
      <c r="O19" s="72" t="s">
        <v>17</v>
      </c>
      <c r="Q19" s="68">
        <v>2.31</v>
      </c>
      <c r="R19" s="27">
        <v>1.9499999999999886</v>
      </c>
      <c r="T19" s="6">
        <v>-0.5700000000000216</v>
      </c>
      <c r="U19" s="10">
        <v>-0.5700000000000216</v>
      </c>
      <c r="AN19" s="26"/>
      <c r="AO19" s="48"/>
    </row>
    <row r="20" spans="1:41" ht="18" customHeight="1">
      <c r="A20" s="70">
        <v>2544</v>
      </c>
      <c r="B20" s="66">
        <f t="shared" si="0"/>
        <v>233.65</v>
      </c>
      <c r="C20" s="61" t="s">
        <v>17</v>
      </c>
      <c r="D20" s="67">
        <v>235442</v>
      </c>
      <c r="E20" s="60" t="s">
        <v>18</v>
      </c>
      <c r="F20" s="61" t="s">
        <v>17</v>
      </c>
      <c r="G20" s="73" t="s">
        <v>17</v>
      </c>
      <c r="H20" s="66">
        <f t="shared" si="2"/>
        <v>228.55</v>
      </c>
      <c r="I20" s="61" t="s">
        <v>17</v>
      </c>
      <c r="J20" s="67">
        <v>37696</v>
      </c>
      <c r="K20" s="66" t="s">
        <v>18</v>
      </c>
      <c r="L20" s="61" t="s">
        <v>17</v>
      </c>
      <c r="M20" s="63" t="s">
        <v>17</v>
      </c>
      <c r="N20" s="115" t="s">
        <v>17</v>
      </c>
      <c r="O20" s="63" t="s">
        <v>17</v>
      </c>
      <c r="Q20" s="68">
        <v>4.349999999999994</v>
      </c>
      <c r="R20" s="27" t="s">
        <v>18</v>
      </c>
      <c r="T20" s="6">
        <v>-0.75</v>
      </c>
      <c r="U20" s="10" t="s">
        <v>18</v>
      </c>
      <c r="AN20" s="26"/>
      <c r="AO20" s="48"/>
    </row>
    <row r="21" spans="1:41" ht="18" customHeight="1">
      <c r="A21" s="70">
        <v>2545</v>
      </c>
      <c r="B21" s="66">
        <f t="shared" si="0"/>
        <v>233.56</v>
      </c>
      <c r="C21" s="61" t="s">
        <v>17</v>
      </c>
      <c r="D21" s="67">
        <v>235835</v>
      </c>
      <c r="E21" s="60" t="s">
        <v>18</v>
      </c>
      <c r="F21" s="61" t="s">
        <v>17</v>
      </c>
      <c r="G21" s="61" t="s">
        <v>17</v>
      </c>
      <c r="H21" s="66">
        <f t="shared" si="2"/>
        <v>228.53</v>
      </c>
      <c r="I21" s="61" t="s">
        <v>17</v>
      </c>
      <c r="J21" s="67">
        <v>235706</v>
      </c>
      <c r="K21" s="66" t="s">
        <v>18</v>
      </c>
      <c r="L21" s="61" t="s">
        <v>17</v>
      </c>
      <c r="M21" s="63" t="s">
        <v>17</v>
      </c>
      <c r="N21" s="115" t="s">
        <v>17</v>
      </c>
      <c r="O21" s="63" t="s">
        <v>17</v>
      </c>
      <c r="Q21" s="68">
        <v>4.259999999999991</v>
      </c>
      <c r="R21" s="27" t="s">
        <v>18</v>
      </c>
      <c r="T21" s="6">
        <v>-0.7700000000000102</v>
      </c>
      <c r="U21" s="10" t="s">
        <v>18</v>
      </c>
      <c r="AN21" s="26"/>
      <c r="AO21" s="74"/>
    </row>
    <row r="22" spans="1:41" ht="18" customHeight="1">
      <c r="A22" s="70">
        <v>2546</v>
      </c>
      <c r="B22" s="66">
        <f t="shared" si="0"/>
        <v>232.87</v>
      </c>
      <c r="C22" s="61" t="s">
        <v>17</v>
      </c>
      <c r="D22" s="67">
        <v>236207</v>
      </c>
      <c r="E22" s="60">
        <f t="shared" si="1"/>
        <v>232.77</v>
      </c>
      <c r="F22" s="61" t="s">
        <v>17</v>
      </c>
      <c r="G22" s="62">
        <v>37512</v>
      </c>
      <c r="H22" s="66">
        <f>$Q$7+T22</f>
        <v>228.61</v>
      </c>
      <c r="I22" s="61" t="s">
        <v>17</v>
      </c>
      <c r="J22" s="67">
        <v>236280</v>
      </c>
      <c r="K22" s="66">
        <f t="shared" si="3"/>
        <v>228.61</v>
      </c>
      <c r="L22" s="61" t="s">
        <v>17</v>
      </c>
      <c r="M22" s="67">
        <v>236290</v>
      </c>
      <c r="N22" s="115" t="s">
        <v>17</v>
      </c>
      <c r="O22" s="63" t="s">
        <v>17</v>
      </c>
      <c r="Q22" s="68">
        <v>3.569999999999993</v>
      </c>
      <c r="R22" s="27">
        <v>3.47</v>
      </c>
      <c r="T22" s="6">
        <v>-0.6899999999999977</v>
      </c>
      <c r="U22" s="10">
        <v>-0.6899999999999977</v>
      </c>
      <c r="AN22" s="26"/>
      <c r="AO22" s="48"/>
    </row>
    <row r="23" spans="1:41" ht="18" customHeight="1">
      <c r="A23" s="70">
        <v>2547</v>
      </c>
      <c r="B23" s="66">
        <f t="shared" si="0"/>
        <v>231.33</v>
      </c>
      <c r="C23" s="61" t="s">
        <v>17</v>
      </c>
      <c r="D23" s="67">
        <v>236578</v>
      </c>
      <c r="E23" s="60" t="s">
        <v>18</v>
      </c>
      <c r="F23" s="61" t="s">
        <v>17</v>
      </c>
      <c r="G23" s="61" t="s">
        <v>17</v>
      </c>
      <c r="H23" s="66">
        <f t="shared" si="2"/>
        <v>228.56</v>
      </c>
      <c r="I23" s="61" t="s">
        <v>17</v>
      </c>
      <c r="J23" s="67">
        <v>236728</v>
      </c>
      <c r="K23" s="66" t="s">
        <v>18</v>
      </c>
      <c r="L23" s="61" t="s">
        <v>17</v>
      </c>
      <c r="M23" s="63" t="s">
        <v>17</v>
      </c>
      <c r="N23" s="115" t="s">
        <v>17</v>
      </c>
      <c r="O23" s="63" t="s">
        <v>17</v>
      </c>
      <c r="Q23" s="68">
        <v>2.03</v>
      </c>
      <c r="R23" s="27" t="s">
        <v>18</v>
      </c>
      <c r="T23" s="6">
        <v>-0.7400000000000091</v>
      </c>
      <c r="U23" s="10" t="s">
        <v>18</v>
      </c>
      <c r="AN23" s="26"/>
      <c r="AO23" s="74"/>
    </row>
    <row r="24" spans="1:21" ht="18" customHeight="1">
      <c r="A24" s="75">
        <v>2548</v>
      </c>
      <c r="B24" s="76">
        <f t="shared" si="0"/>
        <v>235.85</v>
      </c>
      <c r="C24" s="131">
        <v>912</v>
      </c>
      <c r="D24" s="77">
        <v>38625</v>
      </c>
      <c r="E24" s="60">
        <f t="shared" si="1"/>
        <v>235.48</v>
      </c>
      <c r="F24" s="61">
        <v>820</v>
      </c>
      <c r="G24" s="62">
        <v>38625</v>
      </c>
      <c r="H24" s="66">
        <f t="shared" si="2"/>
        <v>228.55</v>
      </c>
      <c r="I24" s="61">
        <v>0.7</v>
      </c>
      <c r="J24" s="67">
        <v>38494</v>
      </c>
      <c r="K24" s="66">
        <f t="shared" si="3"/>
        <v>228.56</v>
      </c>
      <c r="L24" s="61">
        <v>0.8</v>
      </c>
      <c r="M24" s="67">
        <v>38483</v>
      </c>
      <c r="N24" s="115">
        <v>1307.88</v>
      </c>
      <c r="O24" s="63">
        <f>+N24*0.0317097</f>
        <v>41.47248243600001</v>
      </c>
      <c r="Q24" s="78">
        <v>6.549999999999983</v>
      </c>
      <c r="R24" s="27">
        <v>6.179999999999978</v>
      </c>
      <c r="T24" s="6">
        <v>-0.75</v>
      </c>
      <c r="U24" s="10">
        <v>-0.7400000000000091</v>
      </c>
    </row>
    <row r="25" spans="1:21" ht="18" customHeight="1">
      <c r="A25" s="70">
        <v>2549</v>
      </c>
      <c r="B25" s="66">
        <f t="shared" si="0"/>
        <v>233.34</v>
      </c>
      <c r="C25" s="61">
        <v>441</v>
      </c>
      <c r="D25" s="67">
        <v>38983</v>
      </c>
      <c r="E25" s="60">
        <f t="shared" si="1"/>
        <v>233.27</v>
      </c>
      <c r="F25" s="61">
        <v>430.5</v>
      </c>
      <c r="G25" s="67">
        <v>38983</v>
      </c>
      <c r="H25" s="66">
        <f>$Q$7+T25</f>
        <v>228.4</v>
      </c>
      <c r="I25" s="61">
        <v>0.05</v>
      </c>
      <c r="J25" s="67">
        <v>38786</v>
      </c>
      <c r="K25" s="66">
        <f t="shared" si="3"/>
        <v>228.49</v>
      </c>
      <c r="L25" s="69">
        <v>0.09</v>
      </c>
      <c r="M25" s="67">
        <v>38786</v>
      </c>
      <c r="N25" s="115">
        <v>1029.09</v>
      </c>
      <c r="O25" s="63">
        <f>+N25*0.0317097</f>
        <v>32.632135172999995</v>
      </c>
      <c r="Q25" s="68">
        <v>4.039999999999992</v>
      </c>
      <c r="R25" s="27">
        <v>3.97</v>
      </c>
      <c r="T25" s="79">
        <v>-0.9000000000000057</v>
      </c>
      <c r="U25" s="10">
        <v>-0.8100000000000023</v>
      </c>
    </row>
    <row r="26" spans="1:20" ht="18" customHeight="1">
      <c r="A26" s="70">
        <v>2550</v>
      </c>
      <c r="B26" s="66">
        <v>230.47</v>
      </c>
      <c r="C26" s="61">
        <v>100.95</v>
      </c>
      <c r="D26" s="67">
        <v>38959</v>
      </c>
      <c r="E26" s="60">
        <v>230.24</v>
      </c>
      <c r="F26" s="61">
        <v>83</v>
      </c>
      <c r="G26" s="67">
        <v>38959</v>
      </c>
      <c r="H26" s="66">
        <v>228.46</v>
      </c>
      <c r="I26" s="61">
        <v>1.6</v>
      </c>
      <c r="J26" s="67">
        <v>38832</v>
      </c>
      <c r="K26" s="66">
        <v>228.46</v>
      </c>
      <c r="L26" s="61">
        <v>1.6</v>
      </c>
      <c r="M26" s="67">
        <v>38832</v>
      </c>
      <c r="N26" s="115">
        <v>453.92</v>
      </c>
      <c r="O26" s="63">
        <f>+N26*0.0317097</f>
        <v>14.393667024</v>
      </c>
      <c r="Q26" s="6">
        <f aca="true" t="shared" si="4" ref="Q26:Q41">B26-$Q$7</f>
        <v>1.1699999999999875</v>
      </c>
      <c r="R26" s="6">
        <f aca="true" t="shared" si="5" ref="R26:R41">H26-$Q$7</f>
        <v>-0.8400000000000034</v>
      </c>
      <c r="T26" s="6">
        <f aca="true" t="shared" si="6" ref="T26:T41">H26-$Q$7</f>
        <v>-0.8400000000000034</v>
      </c>
    </row>
    <row r="27" spans="1:20" ht="18" customHeight="1">
      <c r="A27" s="70">
        <v>2551</v>
      </c>
      <c r="B27" s="80">
        <v>230.93</v>
      </c>
      <c r="C27" s="81">
        <v>128.7</v>
      </c>
      <c r="D27" s="82">
        <v>38984</v>
      </c>
      <c r="E27" s="92">
        <v>230.76</v>
      </c>
      <c r="F27" s="81">
        <v>113.4</v>
      </c>
      <c r="G27" s="82">
        <v>38984</v>
      </c>
      <c r="H27" s="80">
        <v>228.53</v>
      </c>
      <c r="I27" s="81">
        <v>0.23</v>
      </c>
      <c r="J27" s="67">
        <v>38835</v>
      </c>
      <c r="K27" s="80">
        <v>228.53</v>
      </c>
      <c r="L27" s="85">
        <v>0.23</v>
      </c>
      <c r="M27" s="67">
        <v>38835</v>
      </c>
      <c r="N27" s="116">
        <v>349.17</v>
      </c>
      <c r="O27" s="63">
        <f>+N27*0.0317097</f>
        <v>11.072075949</v>
      </c>
      <c r="Q27" s="6">
        <f t="shared" si="4"/>
        <v>1.6299999999999955</v>
      </c>
      <c r="R27" s="6">
        <f t="shared" si="5"/>
        <v>-0.7700000000000102</v>
      </c>
      <c r="T27" s="6">
        <f t="shared" si="6"/>
        <v>-0.7700000000000102</v>
      </c>
    </row>
    <row r="28" spans="1:20" ht="18" customHeight="1">
      <c r="A28" s="70">
        <v>2552</v>
      </c>
      <c r="B28" s="80">
        <v>230.16</v>
      </c>
      <c r="C28" s="61" t="s">
        <v>18</v>
      </c>
      <c r="D28" s="82">
        <v>39055</v>
      </c>
      <c r="E28" s="92">
        <v>230.08</v>
      </c>
      <c r="F28" s="61" t="s">
        <v>18</v>
      </c>
      <c r="G28" s="82">
        <v>39055</v>
      </c>
      <c r="H28" s="92">
        <v>228.51</v>
      </c>
      <c r="I28" s="61" t="s">
        <v>18</v>
      </c>
      <c r="J28" s="82">
        <v>40176</v>
      </c>
      <c r="K28" s="80">
        <v>228.59</v>
      </c>
      <c r="L28" s="69" t="s">
        <v>18</v>
      </c>
      <c r="M28" s="67">
        <v>38857</v>
      </c>
      <c r="N28" s="115" t="s">
        <v>18</v>
      </c>
      <c r="O28" s="72" t="s">
        <v>18</v>
      </c>
      <c r="Q28" s="6">
        <f t="shared" si="4"/>
        <v>0.8599999999999852</v>
      </c>
      <c r="R28" s="6">
        <f t="shared" si="5"/>
        <v>-0.7900000000000205</v>
      </c>
      <c r="T28" s="6">
        <f t="shared" si="6"/>
        <v>-0.7900000000000205</v>
      </c>
    </row>
    <row r="29" spans="1:20" ht="18" customHeight="1">
      <c r="A29" s="70">
        <v>2553</v>
      </c>
      <c r="B29" s="80">
        <v>232.27</v>
      </c>
      <c r="C29" s="81">
        <v>293.6</v>
      </c>
      <c r="D29" s="82">
        <v>38944</v>
      </c>
      <c r="E29" s="92">
        <v>232.18</v>
      </c>
      <c r="F29" s="81">
        <v>277.6</v>
      </c>
      <c r="G29" s="82">
        <v>38944</v>
      </c>
      <c r="H29" s="80">
        <v>228.55</v>
      </c>
      <c r="I29" s="81">
        <v>0.23</v>
      </c>
      <c r="J29" s="82">
        <v>40339</v>
      </c>
      <c r="K29" s="80">
        <v>228.558</v>
      </c>
      <c r="L29" s="85">
        <v>0.24</v>
      </c>
      <c r="M29" s="67">
        <v>40339</v>
      </c>
      <c r="N29" s="116">
        <v>525.74</v>
      </c>
      <c r="O29" s="63">
        <f aca="true" t="shared" si="7" ref="O29:O41">+N29*0.0317097</f>
        <v>16.671057678</v>
      </c>
      <c r="Q29" s="6">
        <f t="shared" si="4"/>
        <v>2.969999999999999</v>
      </c>
      <c r="R29" s="6">
        <f t="shared" si="5"/>
        <v>-0.75</v>
      </c>
      <c r="T29" s="6">
        <f t="shared" si="6"/>
        <v>-0.75</v>
      </c>
    </row>
    <row r="30" spans="1:20" ht="18" customHeight="1">
      <c r="A30" s="70">
        <v>2554</v>
      </c>
      <c r="B30" s="80">
        <v>234.04</v>
      </c>
      <c r="C30" s="81">
        <v>593.2</v>
      </c>
      <c r="D30" s="82">
        <v>40758</v>
      </c>
      <c r="E30" s="65">
        <v>233.56</v>
      </c>
      <c r="F30" s="81">
        <v>489</v>
      </c>
      <c r="G30" s="82">
        <v>40758</v>
      </c>
      <c r="H30" s="80">
        <v>228.529</v>
      </c>
      <c r="I30" s="81">
        <v>2.05</v>
      </c>
      <c r="J30" s="82">
        <v>40571</v>
      </c>
      <c r="K30" s="80">
        <v>228.53</v>
      </c>
      <c r="L30" s="85">
        <v>2.05</v>
      </c>
      <c r="M30" s="82">
        <v>40572</v>
      </c>
      <c r="N30" s="116">
        <v>1386.91</v>
      </c>
      <c r="O30" s="86">
        <f t="shared" si="7"/>
        <v>43.978500027</v>
      </c>
      <c r="Q30" s="1">
        <f t="shared" si="4"/>
        <v>4.739999999999981</v>
      </c>
      <c r="R30" s="6">
        <f t="shared" si="5"/>
        <v>-0.771000000000015</v>
      </c>
      <c r="T30" s="6">
        <f t="shared" si="6"/>
        <v>-0.771000000000015</v>
      </c>
    </row>
    <row r="31" spans="1:20" ht="18" customHeight="1">
      <c r="A31" s="70">
        <v>2555</v>
      </c>
      <c r="B31" s="80">
        <v>231.88</v>
      </c>
      <c r="C31" s="81">
        <v>207.4</v>
      </c>
      <c r="D31" s="82">
        <v>41160</v>
      </c>
      <c r="E31" s="92">
        <v>231.47</v>
      </c>
      <c r="F31" s="81">
        <v>166.65</v>
      </c>
      <c r="G31" s="82">
        <v>41162</v>
      </c>
      <c r="H31" s="80">
        <v>228.44</v>
      </c>
      <c r="I31" s="81">
        <v>0.66</v>
      </c>
      <c r="J31" s="82">
        <v>40972</v>
      </c>
      <c r="K31" s="80">
        <v>228.51</v>
      </c>
      <c r="L31" s="85">
        <v>1.38</v>
      </c>
      <c r="M31" s="82">
        <v>40937</v>
      </c>
      <c r="N31" s="116">
        <v>533.33</v>
      </c>
      <c r="O31" s="86">
        <f t="shared" si="7"/>
        <v>16.911734301000003</v>
      </c>
      <c r="Q31" s="6">
        <f t="shared" si="4"/>
        <v>2.579999999999984</v>
      </c>
      <c r="R31" s="6">
        <f t="shared" si="5"/>
        <v>-0.8600000000000136</v>
      </c>
      <c r="T31" s="6">
        <f t="shared" si="6"/>
        <v>-0.8600000000000136</v>
      </c>
    </row>
    <row r="32" spans="1:20" ht="18" customHeight="1">
      <c r="A32" s="70">
        <v>2556</v>
      </c>
      <c r="B32" s="80">
        <v>231.56</v>
      </c>
      <c r="C32" s="81">
        <v>172</v>
      </c>
      <c r="D32" s="82">
        <v>41569</v>
      </c>
      <c r="E32" s="92">
        <v>231.42</v>
      </c>
      <c r="F32" s="81">
        <v>158</v>
      </c>
      <c r="G32" s="82">
        <v>41573</v>
      </c>
      <c r="H32" s="80">
        <v>228.48</v>
      </c>
      <c r="I32" s="81">
        <v>0.76</v>
      </c>
      <c r="J32" s="82">
        <v>41443</v>
      </c>
      <c r="K32" s="80">
        <v>228.48</v>
      </c>
      <c r="L32" s="85">
        <v>0.76</v>
      </c>
      <c r="M32" s="82">
        <v>41443</v>
      </c>
      <c r="N32" s="116">
        <v>408.59</v>
      </c>
      <c r="O32" s="86">
        <f t="shared" si="7"/>
        <v>12.956266323</v>
      </c>
      <c r="Q32" s="6">
        <f t="shared" si="4"/>
        <v>2.259999999999991</v>
      </c>
      <c r="R32" s="6">
        <f t="shared" si="5"/>
        <v>-0.8200000000000216</v>
      </c>
      <c r="T32" s="6">
        <f t="shared" si="6"/>
        <v>-0.8200000000000216</v>
      </c>
    </row>
    <row r="33" spans="1:20" ht="18" customHeight="1">
      <c r="A33" s="70">
        <v>2557</v>
      </c>
      <c r="B33" s="80">
        <v>231.41</v>
      </c>
      <c r="C33" s="81">
        <v>150</v>
      </c>
      <c r="D33" s="82">
        <v>41884</v>
      </c>
      <c r="E33" s="92">
        <v>230.979</v>
      </c>
      <c r="F33" s="81">
        <v>115.6</v>
      </c>
      <c r="G33" s="82">
        <v>41884</v>
      </c>
      <c r="H33" s="80">
        <v>228.518</v>
      </c>
      <c r="I33" s="81">
        <v>1.2</v>
      </c>
      <c r="J33" s="82">
        <v>41718</v>
      </c>
      <c r="K33" s="80">
        <v>228.518</v>
      </c>
      <c r="L33" s="81">
        <v>1.2</v>
      </c>
      <c r="M33" s="82">
        <v>41718</v>
      </c>
      <c r="N33" s="116">
        <v>370.93</v>
      </c>
      <c r="O33" s="87">
        <f t="shared" si="7"/>
        <v>11.762079021</v>
      </c>
      <c r="Q33" s="6">
        <f t="shared" si="4"/>
        <v>2.109999999999985</v>
      </c>
      <c r="R33" s="6">
        <f t="shared" si="5"/>
        <v>-0.7820000000000107</v>
      </c>
      <c r="T33" s="6">
        <f t="shared" si="6"/>
        <v>-0.7820000000000107</v>
      </c>
    </row>
    <row r="34" spans="1:20" ht="18" customHeight="1">
      <c r="A34" s="70">
        <v>2558</v>
      </c>
      <c r="B34" s="80">
        <v>229.75</v>
      </c>
      <c r="C34" s="81">
        <v>33.87</v>
      </c>
      <c r="D34" s="82">
        <v>42269</v>
      </c>
      <c r="E34" s="92">
        <v>229.728</v>
      </c>
      <c r="F34" s="81">
        <v>33.02</v>
      </c>
      <c r="G34" s="82">
        <v>42269</v>
      </c>
      <c r="H34" s="80">
        <v>228.5</v>
      </c>
      <c r="I34" s="81">
        <v>0.3</v>
      </c>
      <c r="J34" s="82">
        <v>42354</v>
      </c>
      <c r="K34" s="80">
        <v>228.51</v>
      </c>
      <c r="L34" s="85">
        <v>0.32</v>
      </c>
      <c r="M34" s="82">
        <v>42354</v>
      </c>
      <c r="N34" s="116">
        <v>146.55</v>
      </c>
      <c r="O34" s="86">
        <f t="shared" si="7"/>
        <v>4.647056535000001</v>
      </c>
      <c r="Q34" s="6">
        <f t="shared" si="4"/>
        <v>0.44999999999998863</v>
      </c>
      <c r="R34" s="6">
        <f t="shared" si="5"/>
        <v>-0.8000000000000114</v>
      </c>
      <c r="T34" s="6">
        <f t="shared" si="6"/>
        <v>-0.8000000000000114</v>
      </c>
    </row>
    <row r="35" spans="1:20" ht="18" customHeight="1">
      <c r="A35" s="70">
        <v>2559</v>
      </c>
      <c r="B35" s="80">
        <v>231.14</v>
      </c>
      <c r="C35" s="81">
        <v>159</v>
      </c>
      <c r="D35" s="82">
        <v>42649</v>
      </c>
      <c r="E35" s="92">
        <v>230.86</v>
      </c>
      <c r="F35" s="81">
        <v>128.17</v>
      </c>
      <c r="G35" s="82">
        <v>42688</v>
      </c>
      <c r="H35" s="80">
        <v>228.41</v>
      </c>
      <c r="I35" s="81">
        <v>0.01</v>
      </c>
      <c r="J35" s="82">
        <v>42504</v>
      </c>
      <c r="K35" s="80">
        <v>228.41</v>
      </c>
      <c r="L35" s="85">
        <v>0.01</v>
      </c>
      <c r="M35" s="82">
        <v>42504</v>
      </c>
      <c r="N35" s="116">
        <v>347.6</v>
      </c>
      <c r="O35" s="86">
        <f t="shared" si="7"/>
        <v>11.02229172</v>
      </c>
      <c r="Q35" s="6">
        <f t="shared" si="4"/>
        <v>1.839999999999975</v>
      </c>
      <c r="R35" s="6">
        <f t="shared" si="5"/>
        <v>-0.8900000000000148</v>
      </c>
      <c r="T35" s="6">
        <f t="shared" si="6"/>
        <v>-0.8900000000000148</v>
      </c>
    </row>
    <row r="36" spans="1:20" ht="18" customHeight="1">
      <c r="A36" s="70">
        <v>2560</v>
      </c>
      <c r="B36" s="80">
        <v>231.41</v>
      </c>
      <c r="C36" s="81">
        <v>170.91</v>
      </c>
      <c r="D36" s="82">
        <v>43024</v>
      </c>
      <c r="E36" s="92">
        <v>231.196</v>
      </c>
      <c r="F36" s="81">
        <v>152</v>
      </c>
      <c r="G36" s="82">
        <v>43024</v>
      </c>
      <c r="H36" s="80">
        <v>228.65</v>
      </c>
      <c r="I36" s="81">
        <v>0.2</v>
      </c>
      <c r="J36" s="82">
        <v>42859</v>
      </c>
      <c r="K36" s="80">
        <v>228.78</v>
      </c>
      <c r="L36" s="85">
        <v>0.88</v>
      </c>
      <c r="M36" s="82">
        <v>42960</v>
      </c>
      <c r="N36" s="116">
        <v>737.33</v>
      </c>
      <c r="O36" s="87">
        <f t="shared" si="7"/>
        <v>23.380513101000002</v>
      </c>
      <c r="Q36" s="1">
        <f t="shared" si="4"/>
        <v>2.109999999999985</v>
      </c>
      <c r="R36" s="1">
        <f t="shared" si="5"/>
        <v>-0.6500000000000057</v>
      </c>
      <c r="T36" s="1">
        <f t="shared" si="6"/>
        <v>-0.6500000000000057</v>
      </c>
    </row>
    <row r="37" spans="1:20" ht="18" customHeight="1">
      <c r="A37" s="70">
        <v>2561</v>
      </c>
      <c r="B37" s="80">
        <v>230.67</v>
      </c>
      <c r="C37" s="81">
        <v>97.77</v>
      </c>
      <c r="D37" s="82">
        <v>43226</v>
      </c>
      <c r="E37" s="92">
        <v>230.555</v>
      </c>
      <c r="F37" s="81">
        <v>86.5</v>
      </c>
      <c r="G37" s="82">
        <v>43226</v>
      </c>
      <c r="H37" s="80">
        <v>228.52</v>
      </c>
      <c r="I37" s="81">
        <v>1.2</v>
      </c>
      <c r="J37" s="82">
        <v>241785</v>
      </c>
      <c r="K37" s="80">
        <v>228.568</v>
      </c>
      <c r="L37" s="81">
        <v>1.7</v>
      </c>
      <c r="M37" s="82">
        <v>241784</v>
      </c>
      <c r="N37" s="116">
        <v>447.59</v>
      </c>
      <c r="O37" s="87">
        <f t="shared" si="7"/>
        <v>14.192944622999999</v>
      </c>
      <c r="Q37" s="1">
        <f t="shared" si="4"/>
        <v>1.3699999999999761</v>
      </c>
      <c r="R37" s="1">
        <f t="shared" si="5"/>
        <v>-0.7800000000000011</v>
      </c>
      <c r="T37" s="1">
        <f t="shared" si="6"/>
        <v>-0.7800000000000011</v>
      </c>
    </row>
    <row r="38" spans="1:20" ht="18" customHeight="1">
      <c r="A38" s="70">
        <v>2562</v>
      </c>
      <c r="B38" s="80">
        <v>231.26</v>
      </c>
      <c r="C38" s="81">
        <v>138.8</v>
      </c>
      <c r="D38" s="82">
        <v>43710</v>
      </c>
      <c r="E38" s="92">
        <v>231.128</v>
      </c>
      <c r="F38" s="81">
        <v>128.4</v>
      </c>
      <c r="G38" s="82">
        <v>43710</v>
      </c>
      <c r="H38" s="80">
        <v>228.43</v>
      </c>
      <c r="I38" s="81">
        <v>0.11</v>
      </c>
      <c r="J38" s="82">
        <v>242229</v>
      </c>
      <c r="K38" s="80">
        <v>228.43</v>
      </c>
      <c r="L38" s="85">
        <v>0.11</v>
      </c>
      <c r="M38" s="82">
        <v>242230</v>
      </c>
      <c r="N38" s="116">
        <v>251.19</v>
      </c>
      <c r="O38" s="87">
        <f t="shared" si="7"/>
        <v>7.965159543</v>
      </c>
      <c r="Q38" s="1">
        <f t="shared" si="4"/>
        <v>1.9599999999999795</v>
      </c>
      <c r="R38" s="1">
        <f t="shared" si="5"/>
        <v>-0.8700000000000045</v>
      </c>
      <c r="T38" s="1">
        <f t="shared" si="6"/>
        <v>-0.8700000000000045</v>
      </c>
    </row>
    <row r="39" spans="1:20" ht="18" customHeight="1">
      <c r="A39" s="70">
        <v>2563</v>
      </c>
      <c r="B39" s="80">
        <v>230.64</v>
      </c>
      <c r="C39" s="81">
        <v>76.04</v>
      </c>
      <c r="D39" s="82">
        <v>44064</v>
      </c>
      <c r="E39" s="92">
        <v>230.315</v>
      </c>
      <c r="F39" s="81">
        <v>56.6</v>
      </c>
      <c r="G39" s="82">
        <v>44065</v>
      </c>
      <c r="H39" s="80">
        <v>228.45</v>
      </c>
      <c r="I39" s="81">
        <v>0.05</v>
      </c>
      <c r="J39" s="82">
        <v>242250</v>
      </c>
      <c r="K39" s="80">
        <v>228.45</v>
      </c>
      <c r="L39" s="85">
        <v>0.05</v>
      </c>
      <c r="M39" s="82">
        <v>242250</v>
      </c>
      <c r="N39" s="116">
        <v>124.06</v>
      </c>
      <c r="O39" s="87">
        <f t="shared" si="7"/>
        <v>3.9339053820000003</v>
      </c>
      <c r="Q39" s="1">
        <f t="shared" si="4"/>
        <v>1.339999999999975</v>
      </c>
      <c r="R39" s="1">
        <f t="shared" si="5"/>
        <v>-0.8500000000000227</v>
      </c>
      <c r="T39" s="1">
        <f t="shared" si="6"/>
        <v>-0.8500000000000227</v>
      </c>
    </row>
    <row r="40" spans="1:20" ht="18" customHeight="1">
      <c r="A40" s="70">
        <v>2564</v>
      </c>
      <c r="B40" s="80">
        <v>230.55</v>
      </c>
      <c r="C40" s="81">
        <v>82.43</v>
      </c>
      <c r="D40" s="82">
        <v>44294</v>
      </c>
      <c r="E40" s="92">
        <v>230.336</v>
      </c>
      <c r="F40" s="81">
        <v>62</v>
      </c>
      <c r="G40" s="82">
        <v>44426</v>
      </c>
      <c r="H40" s="80">
        <v>228.56</v>
      </c>
      <c r="I40" s="81">
        <v>0.22</v>
      </c>
      <c r="J40" s="82">
        <v>242614</v>
      </c>
      <c r="K40" s="80">
        <v>228.573</v>
      </c>
      <c r="L40" s="85">
        <v>0.23</v>
      </c>
      <c r="M40" s="82">
        <v>242614</v>
      </c>
      <c r="N40" s="116">
        <v>202.43</v>
      </c>
      <c r="O40" s="87">
        <f t="shared" si="7"/>
        <v>6.418994571000001</v>
      </c>
      <c r="Q40" s="1">
        <f t="shared" si="4"/>
        <v>1.25</v>
      </c>
      <c r="R40" s="1">
        <f t="shared" si="5"/>
        <v>-0.7400000000000091</v>
      </c>
      <c r="T40" s="1">
        <f t="shared" si="6"/>
        <v>-0.7400000000000091</v>
      </c>
    </row>
    <row r="41" spans="1:20" ht="18" customHeight="1">
      <c r="A41" s="70">
        <v>2565</v>
      </c>
      <c r="B41" s="80">
        <v>233.04</v>
      </c>
      <c r="C41" s="81">
        <v>344.4</v>
      </c>
      <c r="D41" s="82">
        <v>44819</v>
      </c>
      <c r="E41" s="92">
        <v>232.971</v>
      </c>
      <c r="F41" s="81">
        <v>336.7</v>
      </c>
      <c r="G41" s="82">
        <v>44819</v>
      </c>
      <c r="H41" s="80">
        <v>228.56</v>
      </c>
      <c r="I41" s="81">
        <v>0.16</v>
      </c>
      <c r="J41" s="82">
        <v>243252</v>
      </c>
      <c r="K41" s="80">
        <v>228.56</v>
      </c>
      <c r="L41" s="85">
        <v>0.16</v>
      </c>
      <c r="M41" s="82">
        <v>243253</v>
      </c>
      <c r="N41" s="116">
        <v>1242.12</v>
      </c>
      <c r="O41" s="87">
        <f t="shared" si="7"/>
        <v>39.38725256399999</v>
      </c>
      <c r="Q41" s="1">
        <f t="shared" si="4"/>
        <v>3.7399999999999807</v>
      </c>
      <c r="R41" s="1">
        <f t="shared" si="5"/>
        <v>-0.7400000000000091</v>
      </c>
      <c r="T41" s="1">
        <f t="shared" si="6"/>
        <v>-0.7400000000000091</v>
      </c>
    </row>
    <row r="42" spans="1:15" ht="18" customHeight="1">
      <c r="A42" s="70"/>
      <c r="B42" s="80"/>
      <c r="C42" s="81"/>
      <c r="D42" s="82"/>
      <c r="E42" s="92"/>
      <c r="F42" s="81"/>
      <c r="G42" s="130"/>
      <c r="H42" s="80"/>
      <c r="I42" s="81"/>
      <c r="J42" s="82"/>
      <c r="K42" s="80"/>
      <c r="L42" s="85"/>
      <c r="M42" s="82"/>
      <c r="N42" s="116"/>
      <c r="O42" s="87"/>
    </row>
    <row r="43" spans="1:15" ht="18" customHeight="1">
      <c r="A43" s="70"/>
      <c r="B43" s="80"/>
      <c r="C43" s="81"/>
      <c r="D43" s="88"/>
      <c r="E43" s="83"/>
      <c r="F43" s="81"/>
      <c r="G43" s="62"/>
      <c r="H43" s="84"/>
      <c r="I43" s="81"/>
      <c r="J43" s="67"/>
      <c r="K43" s="84"/>
      <c r="L43" s="85"/>
      <c r="M43" s="67"/>
      <c r="N43" s="116"/>
      <c r="O43" s="87"/>
    </row>
    <row r="44" spans="1:15" ht="18" customHeight="1">
      <c r="A44" s="56" t="s">
        <v>3</v>
      </c>
      <c r="B44" s="66">
        <f>MAX(B10:B43)</f>
        <v>235.85</v>
      </c>
      <c r="C44" s="61">
        <f>MAX(C29:C43,C24:C27,C10:C17)</f>
        <v>912</v>
      </c>
      <c r="D44" s="77">
        <v>236952</v>
      </c>
      <c r="E44" s="60">
        <f>MAX(E24:E43,E22,E10:E19)</f>
        <v>235.48</v>
      </c>
      <c r="F44" s="61">
        <f>MAX(F29:F43,F24:F27,F10:F17)</f>
        <v>820</v>
      </c>
      <c r="G44" s="62">
        <v>236952</v>
      </c>
      <c r="H44" s="66">
        <f>MAX(H10:H43)</f>
        <v>229.51</v>
      </c>
      <c r="I44" s="61">
        <f>MAX(I29:I43,I24:I27,I10:I17)</f>
        <v>2.05</v>
      </c>
      <c r="J44" s="82">
        <v>238898</v>
      </c>
      <c r="K44" s="66">
        <f>MAX(K24:K43,K22,K10:K19)</f>
        <v>229.51</v>
      </c>
      <c r="L44" s="61">
        <f>MAX(L29:L43,L24:L27,L10:L17)</f>
        <v>2.05</v>
      </c>
      <c r="M44" s="82">
        <v>238899</v>
      </c>
      <c r="N44" s="115">
        <f>MAX(N29:N43,N24:N27,N10:N17)</f>
        <v>1386.91</v>
      </c>
      <c r="O44" s="63">
        <f>MAX(O29:O43,O24:O27,O10:O17)</f>
        <v>43.978500027</v>
      </c>
    </row>
    <row r="45" spans="1:15" ht="18" customHeight="1">
      <c r="A45" s="56" t="s">
        <v>13</v>
      </c>
      <c r="B45" s="66">
        <f>AVERAGE(B10:B43)</f>
        <v>232.08656250000004</v>
      </c>
      <c r="C45" s="61">
        <f>AVERAGE(C29:C43,C24:C27,C10:C17)</f>
        <v>238.43719999999996</v>
      </c>
      <c r="D45" s="67"/>
      <c r="E45" s="60">
        <f>AVERAGE(E24:E43,E22,E10:E19)</f>
        <v>231.80717241379315</v>
      </c>
      <c r="F45" s="61">
        <f>AVERAGE(F29:F43,F24:F27,F10:F17)</f>
        <v>214.40759999999997</v>
      </c>
      <c r="G45" s="62"/>
      <c r="H45" s="66">
        <f>AVERAGE(H10:H43)</f>
        <v>228.71678125000005</v>
      </c>
      <c r="I45" s="61">
        <f>AVERAGE(I29:I43,I24:I27,I10:I17)</f>
        <v>0.5868</v>
      </c>
      <c r="J45" s="67"/>
      <c r="K45" s="66">
        <f>AVERAGE(K24:K43,K22,K10:K19)</f>
        <v>228.7509310344827</v>
      </c>
      <c r="L45" s="61">
        <f>AVERAGE(L29:L43,L24:L27,L10:L17)</f>
        <v>0.6276</v>
      </c>
      <c r="M45" s="67"/>
      <c r="N45" s="115">
        <f>AVERAGE(N29:N43,N24:N27,N10:N17)</f>
        <v>532.09456</v>
      </c>
      <c r="O45" s="63">
        <f>AVERAGE(O29:O43,O24:O27,O10:O17)</f>
        <v>16.869828290401</v>
      </c>
    </row>
    <row r="46" spans="1:15" ht="18" customHeight="1">
      <c r="A46" s="56" t="s">
        <v>4</v>
      </c>
      <c r="B46" s="66">
        <f>MIN(B10:B43)</f>
        <v>229.75</v>
      </c>
      <c r="C46" s="126">
        <f>MIN(C29:C43,C24:C27,C10:C17)</f>
        <v>33.87</v>
      </c>
      <c r="D46" s="82">
        <v>240596</v>
      </c>
      <c r="E46" s="60">
        <f>MIN(E24:E43,E22,E10:E19)</f>
        <v>229.728</v>
      </c>
      <c r="F46" s="61">
        <f>MIN(F29:F43,F24:F27,F10:F17)</f>
        <v>33.02</v>
      </c>
      <c r="G46" s="62">
        <v>240596</v>
      </c>
      <c r="H46" s="66">
        <f>MIN(H10:H43)</f>
        <v>228.4</v>
      </c>
      <c r="I46" s="61">
        <f>MIN(I29:I43,I24:I27,I10:I17)</f>
        <v>0.01</v>
      </c>
      <c r="J46" s="82">
        <v>240830</v>
      </c>
      <c r="K46" s="66">
        <f>MIN(K24:K43,K22,K10:K19)</f>
        <v>228.41</v>
      </c>
      <c r="L46" s="61">
        <f>MIN(L29:L43,L24:L27,L10:L17)</f>
        <v>0</v>
      </c>
      <c r="M46" s="67">
        <v>233848</v>
      </c>
      <c r="N46" s="115">
        <f>MIN(N29:N43,N24:N27,N10:N17)</f>
        <v>124.06</v>
      </c>
      <c r="O46" s="63">
        <f>MIN(O29:O43,O24:O27,O10:O17)</f>
        <v>3.9339053820000003</v>
      </c>
    </row>
    <row r="47" spans="1:15" ht="18" customHeight="1">
      <c r="A47" s="119" t="s">
        <v>29</v>
      </c>
      <c r="B47" s="118"/>
      <c r="D47" s="120"/>
      <c r="E47" s="117"/>
      <c r="F47" s="118"/>
      <c r="G47" s="121"/>
      <c r="H47" s="117"/>
      <c r="I47" s="118"/>
      <c r="J47" s="121"/>
      <c r="K47" s="117"/>
      <c r="L47" s="117"/>
      <c r="M47" s="121"/>
      <c r="N47" s="117"/>
      <c r="O47" s="117"/>
    </row>
    <row r="48" spans="1:15" ht="15.75" customHeight="1">
      <c r="A48" s="74"/>
      <c r="B48" s="90" t="s">
        <v>28</v>
      </c>
      <c r="C48" s="65"/>
      <c r="E48" s="74"/>
      <c r="F48" s="65"/>
      <c r="G48" s="89"/>
      <c r="H48" s="74"/>
      <c r="I48" s="65"/>
      <c r="J48" s="89"/>
      <c r="K48" s="74"/>
      <c r="L48" s="74"/>
      <c r="M48" s="89"/>
      <c r="N48" s="74"/>
      <c r="O48" s="74"/>
    </row>
    <row r="49" spans="1:15" ht="18" customHeight="1">
      <c r="A49" s="74"/>
      <c r="B49" s="65"/>
      <c r="C49" s="65"/>
      <c r="D49" s="91"/>
      <c r="E49" s="74"/>
      <c r="F49" s="65"/>
      <c r="G49" s="91"/>
      <c r="H49" s="74"/>
      <c r="I49" s="65"/>
      <c r="J49" s="91"/>
      <c r="K49" s="74"/>
      <c r="L49" s="74"/>
      <c r="M49" s="91"/>
      <c r="N49" s="74"/>
      <c r="O49" s="74"/>
    </row>
    <row r="50" spans="1:15" ht="22.5" customHeight="1">
      <c r="A50" s="74"/>
      <c r="B50" s="65"/>
      <c r="C50" s="65"/>
      <c r="D50" s="122"/>
      <c r="E50" s="123"/>
      <c r="F50" s="124"/>
      <c r="G50" s="125"/>
      <c r="H50" s="123"/>
      <c r="I50" s="124"/>
      <c r="J50" s="125"/>
      <c r="K50" s="74"/>
      <c r="L50" s="74"/>
      <c r="M50" s="89"/>
      <c r="N50" s="74"/>
      <c r="O50" s="74"/>
    </row>
    <row r="51" spans="8:12" ht="18.75">
      <c r="H51" s="1"/>
      <c r="K51" s="1"/>
      <c r="L51" s="1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40">
      <selection activeCell="AI38" sqref="AI3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0.83203125" style="1" customWidth="1"/>
    <col min="27" max="27" width="7.66015625" style="1" customWidth="1"/>
    <col min="28" max="28" width="10.3320312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229.3</v>
      </c>
      <c r="AC2" s="5" t="s">
        <v>23</v>
      </c>
    </row>
    <row r="3" spans="24:28" ht="18.75">
      <c r="X3" s="132" t="s">
        <v>19</v>
      </c>
      <c r="Y3" s="100" t="s">
        <v>20</v>
      </c>
      <c r="Z3" s="101" t="s">
        <v>24</v>
      </c>
      <c r="AA3" s="100" t="s">
        <v>22</v>
      </c>
      <c r="AB3" s="101" t="s">
        <v>26</v>
      </c>
    </row>
    <row r="4" spans="24:28" ht="18.75">
      <c r="X4" s="133"/>
      <c r="Y4" s="102" t="s">
        <v>21</v>
      </c>
      <c r="Z4" s="103" t="s">
        <v>25</v>
      </c>
      <c r="AA4" s="102" t="s">
        <v>21</v>
      </c>
      <c r="AB4" s="103" t="s">
        <v>25</v>
      </c>
    </row>
    <row r="5" spans="24:29" ht="18.75">
      <c r="X5" s="104">
        <v>2534</v>
      </c>
      <c r="Y5" s="94">
        <v>1.9199999999999875</v>
      </c>
      <c r="Z5" s="95">
        <v>65.86</v>
      </c>
      <c r="AA5" s="127">
        <v>5.2</v>
      </c>
      <c r="AB5" s="128">
        <v>640</v>
      </c>
      <c r="AC5" s="93"/>
    </row>
    <row r="6" spans="24:29" ht="18.75">
      <c r="X6" s="105">
        <v>2535</v>
      </c>
      <c r="Y6" s="94">
        <v>1.9199999999999875</v>
      </c>
      <c r="Z6" s="95">
        <v>55.2</v>
      </c>
      <c r="AA6" s="94">
        <v>5.2</v>
      </c>
      <c r="AB6" s="129">
        <v>640</v>
      </c>
      <c r="AC6" s="93"/>
    </row>
    <row r="7" spans="24:29" ht="18.75">
      <c r="X7" s="105">
        <v>2536</v>
      </c>
      <c r="Y7" s="94">
        <v>2.5</v>
      </c>
      <c r="Z7" s="95">
        <v>121</v>
      </c>
      <c r="AA7" s="94">
        <v>5.2</v>
      </c>
      <c r="AB7" s="129">
        <v>640</v>
      </c>
      <c r="AC7" s="93"/>
    </row>
    <row r="8" spans="24:29" ht="18.75">
      <c r="X8" s="104">
        <v>2537</v>
      </c>
      <c r="Y8" s="94">
        <v>4.94</v>
      </c>
      <c r="Z8" s="95">
        <v>499.4</v>
      </c>
      <c r="AA8" s="94">
        <v>5.2</v>
      </c>
      <c r="AB8" s="129">
        <v>640</v>
      </c>
      <c r="AC8" s="93"/>
    </row>
    <row r="9" spans="24:29" ht="18.75">
      <c r="X9" s="104">
        <v>2538</v>
      </c>
      <c r="Y9" s="94">
        <v>4.899999999999977</v>
      </c>
      <c r="Z9" s="95">
        <v>478</v>
      </c>
      <c r="AA9" s="94">
        <v>5.2</v>
      </c>
      <c r="AB9" s="129">
        <v>640</v>
      </c>
      <c r="AC9" s="93"/>
    </row>
    <row r="10" spans="24:29" ht="18.75">
      <c r="X10" s="104">
        <v>2539</v>
      </c>
      <c r="Y10" s="94">
        <v>3.299999999999983</v>
      </c>
      <c r="Z10" s="95">
        <v>252.5</v>
      </c>
      <c r="AA10" s="94">
        <v>5.2</v>
      </c>
      <c r="AB10" s="129">
        <v>640</v>
      </c>
      <c r="AC10" s="93"/>
    </row>
    <row r="11" spans="24:29" ht="18.75">
      <c r="X11" s="104">
        <v>2540</v>
      </c>
      <c r="Y11" s="94">
        <v>3.319999999999993</v>
      </c>
      <c r="Z11" s="95">
        <v>226.3</v>
      </c>
      <c r="AA11" s="94">
        <v>5.2</v>
      </c>
      <c r="AB11" s="129">
        <v>640</v>
      </c>
      <c r="AC11" s="93"/>
    </row>
    <row r="12" spans="24:29" ht="18.75">
      <c r="X12" s="104">
        <v>2541</v>
      </c>
      <c r="Y12" s="94">
        <v>2.7299999999999898</v>
      </c>
      <c r="Z12" s="95">
        <v>160.6</v>
      </c>
      <c r="AA12" s="94">
        <v>5.2</v>
      </c>
      <c r="AB12" s="129">
        <v>640</v>
      </c>
      <c r="AC12" s="93"/>
    </row>
    <row r="13" spans="24:29" ht="18.75">
      <c r="X13" s="104">
        <v>2542</v>
      </c>
      <c r="Y13" s="94">
        <v>4.149999999999977</v>
      </c>
      <c r="Z13" s="95" t="s">
        <v>17</v>
      </c>
      <c r="AA13" s="94">
        <v>5.2</v>
      </c>
      <c r="AB13" s="129">
        <v>640</v>
      </c>
      <c r="AC13" s="93"/>
    </row>
    <row r="14" spans="24:29" ht="18.75">
      <c r="X14" s="104">
        <v>2543</v>
      </c>
      <c r="Y14" s="94">
        <v>2.31</v>
      </c>
      <c r="Z14" s="95" t="s">
        <v>17</v>
      </c>
      <c r="AA14" s="94">
        <v>5.2</v>
      </c>
      <c r="AB14" s="129">
        <v>640</v>
      </c>
      <c r="AC14" s="93"/>
    </row>
    <row r="15" spans="24:29" ht="18.75">
      <c r="X15" s="104">
        <v>2544</v>
      </c>
      <c r="Y15" s="94">
        <v>4.349999999999994</v>
      </c>
      <c r="Z15" s="95" t="s">
        <v>17</v>
      </c>
      <c r="AA15" s="94">
        <v>5.2</v>
      </c>
      <c r="AB15" s="129">
        <v>640</v>
      </c>
      <c r="AC15" s="93"/>
    </row>
    <row r="16" spans="24:29" ht="18.75">
      <c r="X16" s="104">
        <v>2545</v>
      </c>
      <c r="Y16" s="94">
        <v>4.259999999999991</v>
      </c>
      <c r="Z16" s="95" t="s">
        <v>17</v>
      </c>
      <c r="AA16" s="94">
        <v>5.2</v>
      </c>
      <c r="AB16" s="129">
        <v>640</v>
      </c>
      <c r="AC16" s="93"/>
    </row>
    <row r="17" spans="24:29" ht="18.75">
      <c r="X17" s="104">
        <v>2546</v>
      </c>
      <c r="Y17" s="94">
        <v>3.569999999999993</v>
      </c>
      <c r="Z17" s="95" t="s">
        <v>17</v>
      </c>
      <c r="AA17" s="94">
        <v>5.2</v>
      </c>
      <c r="AB17" s="129">
        <v>640</v>
      </c>
      <c r="AC17" s="93"/>
    </row>
    <row r="18" spans="24:29" ht="18.75">
      <c r="X18" s="104">
        <v>2547</v>
      </c>
      <c r="Y18" s="94">
        <v>2.03</v>
      </c>
      <c r="Z18" s="95" t="s">
        <v>17</v>
      </c>
      <c r="AA18" s="94">
        <v>5.2</v>
      </c>
      <c r="AB18" s="129">
        <v>640</v>
      </c>
      <c r="AC18" s="93"/>
    </row>
    <row r="19" spans="24:29" ht="18.75">
      <c r="X19" s="104">
        <v>2548</v>
      </c>
      <c r="Y19" s="94">
        <v>6.549999999999983</v>
      </c>
      <c r="Z19" s="95">
        <v>912</v>
      </c>
      <c r="AA19" s="94">
        <v>5.2</v>
      </c>
      <c r="AB19" s="129">
        <v>640</v>
      </c>
      <c r="AC19" s="93"/>
    </row>
    <row r="20" spans="24:29" ht="18.75">
      <c r="X20" s="104">
        <v>2549</v>
      </c>
      <c r="Y20" s="94">
        <v>4.039999999999992</v>
      </c>
      <c r="Z20" s="95">
        <v>441</v>
      </c>
      <c r="AA20" s="94">
        <v>5.2</v>
      </c>
      <c r="AB20" s="129">
        <v>640</v>
      </c>
      <c r="AC20" s="93"/>
    </row>
    <row r="21" spans="24:29" ht="18.75">
      <c r="X21" s="104">
        <v>2550</v>
      </c>
      <c r="Y21" s="94">
        <v>1.1699999999999875</v>
      </c>
      <c r="Z21" s="95">
        <v>100.95</v>
      </c>
      <c r="AA21" s="94">
        <v>5.2</v>
      </c>
      <c r="AB21" s="129">
        <v>640</v>
      </c>
      <c r="AC21" s="93"/>
    </row>
    <row r="22" spans="24:29" ht="18.75">
      <c r="X22" s="104">
        <v>2551</v>
      </c>
      <c r="Y22" s="94">
        <v>1.63</v>
      </c>
      <c r="Z22" s="95">
        <v>128.7</v>
      </c>
      <c r="AA22" s="94">
        <v>5.2</v>
      </c>
      <c r="AB22" s="129">
        <v>640</v>
      </c>
      <c r="AC22" s="93"/>
    </row>
    <row r="23" spans="24:29" ht="18.75">
      <c r="X23" s="104">
        <v>2552</v>
      </c>
      <c r="Y23" s="94">
        <v>0.86</v>
      </c>
      <c r="Z23" s="95" t="s">
        <v>18</v>
      </c>
      <c r="AA23" s="94">
        <v>5.2</v>
      </c>
      <c r="AB23" s="129">
        <v>640</v>
      </c>
      <c r="AC23" s="93"/>
    </row>
    <row r="24" spans="24:29" ht="18.75">
      <c r="X24" s="108">
        <v>2553</v>
      </c>
      <c r="Y24" s="96">
        <v>2.97</v>
      </c>
      <c r="Z24" s="97">
        <v>293.6</v>
      </c>
      <c r="AA24" s="94">
        <v>5.2</v>
      </c>
      <c r="AB24" s="129">
        <v>640</v>
      </c>
      <c r="AC24" s="93"/>
    </row>
    <row r="25" spans="24:29" ht="18.75">
      <c r="X25" s="104">
        <v>2554</v>
      </c>
      <c r="Y25" s="94">
        <v>4.74</v>
      </c>
      <c r="Z25" s="95">
        <v>593.2</v>
      </c>
      <c r="AA25" s="94">
        <v>5.2</v>
      </c>
      <c r="AB25" s="129">
        <v>640</v>
      </c>
      <c r="AC25" s="93"/>
    </row>
    <row r="26" spans="24:29" ht="18.75">
      <c r="X26" s="108">
        <v>2555</v>
      </c>
      <c r="Y26" s="106">
        <v>2.58</v>
      </c>
      <c r="Z26" s="95">
        <v>207.4</v>
      </c>
      <c r="AA26" s="94">
        <v>5.2</v>
      </c>
      <c r="AB26" s="129">
        <v>640</v>
      </c>
      <c r="AC26" s="93"/>
    </row>
    <row r="27" spans="24:29" ht="18.75">
      <c r="X27" s="104">
        <v>2556</v>
      </c>
      <c r="Y27" s="106">
        <v>2.26</v>
      </c>
      <c r="Z27" s="95">
        <v>172</v>
      </c>
      <c r="AA27" s="94">
        <v>5.2</v>
      </c>
      <c r="AB27" s="129">
        <v>640</v>
      </c>
      <c r="AC27" s="93"/>
    </row>
    <row r="28" spans="24:29" ht="18.75">
      <c r="X28" s="108">
        <v>2557</v>
      </c>
      <c r="Y28" s="106">
        <v>2.11</v>
      </c>
      <c r="Z28" s="95">
        <v>150</v>
      </c>
      <c r="AA28" s="94">
        <v>5.2</v>
      </c>
      <c r="AB28" s="129">
        <v>640</v>
      </c>
      <c r="AC28" s="93"/>
    </row>
    <row r="29" spans="24:29" ht="18.75">
      <c r="X29" s="104">
        <v>2558</v>
      </c>
      <c r="Y29" s="106">
        <v>0.45</v>
      </c>
      <c r="Z29" s="109">
        <v>33.87</v>
      </c>
      <c r="AA29" s="94">
        <v>5.2</v>
      </c>
      <c r="AB29" s="129">
        <v>640</v>
      </c>
      <c r="AC29" s="93"/>
    </row>
    <row r="30" spans="24:29" ht="18.75">
      <c r="X30" s="108">
        <v>2559</v>
      </c>
      <c r="Y30" s="106">
        <v>1.84</v>
      </c>
      <c r="Z30" s="95">
        <v>159</v>
      </c>
      <c r="AA30" s="94">
        <v>5.2</v>
      </c>
      <c r="AB30" s="129">
        <v>640</v>
      </c>
      <c r="AC30" s="93"/>
    </row>
    <row r="31" spans="24:29" ht="18.75">
      <c r="X31" s="104">
        <v>2560</v>
      </c>
      <c r="Y31" s="106">
        <v>2.11</v>
      </c>
      <c r="Z31" s="109">
        <v>170.91</v>
      </c>
      <c r="AA31" s="94">
        <v>5.2</v>
      </c>
      <c r="AB31" s="129">
        <v>640</v>
      </c>
      <c r="AC31" s="93"/>
    </row>
    <row r="32" spans="24:29" ht="18.75">
      <c r="X32" s="108">
        <v>2561</v>
      </c>
      <c r="Y32" s="106">
        <v>1.37</v>
      </c>
      <c r="Z32" s="109">
        <v>97.77</v>
      </c>
      <c r="AA32" s="94">
        <v>5.2</v>
      </c>
      <c r="AB32" s="129">
        <v>640</v>
      </c>
      <c r="AC32" s="93"/>
    </row>
    <row r="33" spans="24:29" ht="18.75">
      <c r="X33" s="104">
        <v>2562</v>
      </c>
      <c r="Y33" s="106">
        <v>1.96</v>
      </c>
      <c r="Z33" s="109">
        <v>138.8</v>
      </c>
      <c r="AA33" s="94">
        <v>5.2</v>
      </c>
      <c r="AB33" s="129">
        <v>640</v>
      </c>
      <c r="AC33" s="93"/>
    </row>
    <row r="34" spans="24:29" ht="18.75">
      <c r="X34" s="108">
        <v>2563</v>
      </c>
      <c r="Y34" s="106">
        <v>1.34</v>
      </c>
      <c r="Z34" s="109">
        <v>76.04</v>
      </c>
      <c r="AA34" s="94">
        <v>5.2</v>
      </c>
      <c r="AB34" s="129">
        <v>640</v>
      </c>
      <c r="AC34" s="93"/>
    </row>
    <row r="35" spans="24:29" ht="18.75">
      <c r="X35" s="104">
        <v>2564</v>
      </c>
      <c r="Y35" s="106">
        <v>1.25</v>
      </c>
      <c r="Z35" s="109">
        <v>82.43</v>
      </c>
      <c r="AA35" s="94">
        <v>5.2</v>
      </c>
      <c r="AB35" s="129">
        <v>640</v>
      </c>
      <c r="AC35" s="93"/>
    </row>
    <row r="36" spans="24:29" ht="18.75">
      <c r="X36" s="108">
        <v>2565</v>
      </c>
      <c r="Y36" s="106">
        <v>3.74</v>
      </c>
      <c r="Z36" s="95">
        <v>344.4</v>
      </c>
      <c r="AA36" s="94">
        <v>5.2</v>
      </c>
      <c r="AB36" s="129">
        <v>640</v>
      </c>
      <c r="AC36" s="93"/>
    </row>
    <row r="37" spans="24:29" ht="18.75">
      <c r="X37" s="104"/>
      <c r="Y37" s="106"/>
      <c r="Z37" s="109"/>
      <c r="AA37" s="106"/>
      <c r="AB37" s="107"/>
      <c r="AC37" s="93"/>
    </row>
    <row r="38" spans="24:29" ht="18.75">
      <c r="X38" s="104"/>
      <c r="Y38" s="106"/>
      <c r="Z38" s="109"/>
      <c r="AA38" s="106"/>
      <c r="AB38" s="107"/>
      <c r="AC38" s="93"/>
    </row>
    <row r="39" spans="24:29" ht="18.75">
      <c r="X39" s="104"/>
      <c r="Y39" s="106"/>
      <c r="Z39" s="109"/>
      <c r="AA39" s="106"/>
      <c r="AB39" s="107"/>
      <c r="AC39" s="93"/>
    </row>
    <row r="40" spans="24:29" ht="18.75">
      <c r="X40" s="104"/>
      <c r="Y40" s="106"/>
      <c r="Z40" s="109"/>
      <c r="AA40" s="106"/>
      <c r="AB40" s="107"/>
      <c r="AC40" s="93"/>
    </row>
    <row r="41" spans="24:29" ht="18.75">
      <c r="X41" s="104"/>
      <c r="Y41" s="106"/>
      <c r="Z41" s="109"/>
      <c r="AA41" s="106"/>
      <c r="AB41" s="107"/>
      <c r="AC41" s="93"/>
    </row>
    <row r="42" spans="24:29" ht="18.75">
      <c r="X42" s="104"/>
      <c r="Y42" s="106"/>
      <c r="Z42" s="109"/>
      <c r="AA42" s="106"/>
      <c r="AB42" s="107"/>
      <c r="AC42" s="93"/>
    </row>
    <row r="43" spans="24:29" ht="18.75">
      <c r="X43" s="104"/>
      <c r="Y43" s="106"/>
      <c r="Z43" s="109"/>
      <c r="AA43" s="106"/>
      <c r="AB43" s="107"/>
      <c r="AC43" s="93"/>
    </row>
    <row r="44" spans="24:29" ht="18.75">
      <c r="X44" s="104"/>
      <c r="Y44" s="106"/>
      <c r="Z44" s="109"/>
      <c r="AA44" s="106"/>
      <c r="AB44" s="107"/>
      <c r="AC44" s="93"/>
    </row>
    <row r="45" spans="24:29" ht="18.75">
      <c r="X45" s="104"/>
      <c r="Y45" s="106"/>
      <c r="Z45" s="109"/>
      <c r="AA45" s="106"/>
      <c r="AB45" s="107"/>
      <c r="AC45" s="93"/>
    </row>
    <row r="46" spans="24:29" ht="18.75">
      <c r="X46" s="104"/>
      <c r="Y46" s="106"/>
      <c r="Z46" s="109"/>
      <c r="AA46" s="106"/>
      <c r="AB46" s="107"/>
      <c r="AC46" s="93"/>
    </row>
    <row r="47" spans="24:29" ht="18.75">
      <c r="X47" s="104"/>
      <c r="Y47" s="106"/>
      <c r="Z47" s="109"/>
      <c r="AA47" s="106"/>
      <c r="AB47" s="107"/>
      <c r="AC47" s="93"/>
    </row>
    <row r="48" spans="24:29" ht="18.75">
      <c r="X48" s="104"/>
      <c r="Y48" s="106"/>
      <c r="Z48" s="109"/>
      <c r="AA48" s="106"/>
      <c r="AB48" s="107"/>
      <c r="AC48" s="93"/>
    </row>
    <row r="49" spans="24:29" ht="18.75">
      <c r="X49" s="104"/>
      <c r="Y49" s="106"/>
      <c r="Z49" s="109"/>
      <c r="AA49" s="106"/>
      <c r="AB49" s="107"/>
      <c r="AC49" s="93"/>
    </row>
    <row r="50" spans="24:29" ht="18.75">
      <c r="X50" s="104"/>
      <c r="Y50" s="106"/>
      <c r="Z50" s="109"/>
      <c r="AA50" s="106"/>
      <c r="AB50" s="107"/>
      <c r="AC50" s="93"/>
    </row>
    <row r="51" spans="24:29" ht="18.75">
      <c r="X51" s="104"/>
      <c r="Y51" s="106"/>
      <c r="Z51" s="109"/>
      <c r="AA51" s="106"/>
      <c r="AB51" s="107"/>
      <c r="AC51" s="93"/>
    </row>
    <row r="52" spans="24:29" ht="18.75">
      <c r="X52" s="104"/>
      <c r="Y52" s="106"/>
      <c r="Z52" s="109"/>
      <c r="AA52" s="106"/>
      <c r="AB52" s="107"/>
      <c r="AC52" s="93"/>
    </row>
    <row r="53" spans="24:29" ht="18.75">
      <c r="X53" s="104"/>
      <c r="Y53" s="106"/>
      <c r="Z53" s="109"/>
      <c r="AA53" s="106"/>
      <c r="AB53" s="107"/>
      <c r="AC53" s="93"/>
    </row>
    <row r="54" spans="24:29" ht="18.75">
      <c r="X54" s="104"/>
      <c r="Y54" s="106"/>
      <c r="Z54" s="109"/>
      <c r="AA54" s="106"/>
      <c r="AB54" s="107"/>
      <c r="AC54" s="93"/>
    </row>
    <row r="55" spans="24:29" ht="18.75">
      <c r="X55" s="104"/>
      <c r="Y55" s="106"/>
      <c r="Z55" s="109"/>
      <c r="AA55" s="106"/>
      <c r="AB55" s="107"/>
      <c r="AC55" s="93"/>
    </row>
    <row r="56" spans="24:29" ht="18.75">
      <c r="X56" s="104"/>
      <c r="Y56" s="106"/>
      <c r="Z56" s="109"/>
      <c r="AA56" s="106"/>
      <c r="AB56" s="107"/>
      <c r="AC56" s="93"/>
    </row>
    <row r="57" spans="24:29" ht="18.75">
      <c r="X57" s="104"/>
      <c r="Y57" s="106"/>
      <c r="Z57" s="109"/>
      <c r="AA57" s="106"/>
      <c r="AB57" s="107"/>
      <c r="AC57" s="93"/>
    </row>
    <row r="58" spans="24:29" ht="18.75">
      <c r="X58" s="104"/>
      <c r="Y58" s="106"/>
      <c r="Z58" s="109"/>
      <c r="AA58" s="106"/>
      <c r="AB58" s="107"/>
      <c r="AC58" s="93"/>
    </row>
    <row r="59" spans="24:29" ht="18.75">
      <c r="X59" s="104"/>
      <c r="Y59" s="106"/>
      <c r="Z59" s="109"/>
      <c r="AA59" s="106"/>
      <c r="AB59" s="107"/>
      <c r="AC59" s="93"/>
    </row>
    <row r="60" spans="24:29" ht="18.75">
      <c r="X60" s="104"/>
      <c r="Y60" s="106"/>
      <c r="Z60" s="109"/>
      <c r="AA60" s="106"/>
      <c r="AB60" s="107"/>
      <c r="AC60" s="93"/>
    </row>
    <row r="61" spans="24:29" ht="18.75">
      <c r="X61" s="104"/>
      <c r="Y61" s="106"/>
      <c r="Z61" s="109"/>
      <c r="AA61" s="106"/>
      <c r="AB61" s="107"/>
      <c r="AC61" s="93"/>
    </row>
    <row r="62" spans="24:29" ht="18.75">
      <c r="X62" s="104"/>
      <c r="Y62" s="106"/>
      <c r="Z62" s="109"/>
      <c r="AA62" s="106"/>
      <c r="AB62" s="107"/>
      <c r="AC62" s="93"/>
    </row>
    <row r="63" spans="24:29" ht="18.75">
      <c r="X63" s="104"/>
      <c r="Y63" s="106"/>
      <c r="Z63" s="109"/>
      <c r="AA63" s="106"/>
      <c r="AB63" s="107"/>
      <c r="AC63" s="93"/>
    </row>
    <row r="64" spans="24:29" ht="18.75">
      <c r="X64" s="104"/>
      <c r="Y64" s="106"/>
      <c r="Z64" s="109"/>
      <c r="AA64" s="106"/>
      <c r="AB64" s="107"/>
      <c r="AC64" s="93"/>
    </row>
    <row r="65" spans="24:29" ht="18.75">
      <c r="X65" s="104"/>
      <c r="Y65" s="106"/>
      <c r="Z65" s="109"/>
      <c r="AA65" s="106"/>
      <c r="AB65" s="107"/>
      <c r="AC65" s="93"/>
    </row>
    <row r="66" spans="24:29" ht="18.75">
      <c r="X66" s="104"/>
      <c r="Y66" s="106"/>
      <c r="Z66" s="109"/>
      <c r="AA66" s="106"/>
      <c r="AB66" s="107"/>
      <c r="AC66" s="93"/>
    </row>
    <row r="67" spans="24:29" ht="18.75">
      <c r="X67" s="104"/>
      <c r="Y67" s="106"/>
      <c r="Z67" s="109"/>
      <c r="AA67" s="106"/>
      <c r="AB67" s="107"/>
      <c r="AC67" s="93"/>
    </row>
    <row r="68" spans="24:29" ht="18.75">
      <c r="X68" s="104"/>
      <c r="Y68" s="106"/>
      <c r="Z68" s="109"/>
      <c r="AA68" s="106"/>
      <c r="AB68" s="107"/>
      <c r="AC68" s="93"/>
    </row>
    <row r="69" spans="24:29" ht="18.75">
      <c r="X69" s="104"/>
      <c r="Y69" s="106"/>
      <c r="Z69" s="109"/>
      <c r="AA69" s="106"/>
      <c r="AB69" s="107"/>
      <c r="AC69" s="93"/>
    </row>
    <row r="70" spans="24:29" ht="18.75">
      <c r="X70" s="104"/>
      <c r="Y70" s="106"/>
      <c r="Z70" s="109"/>
      <c r="AA70" s="106"/>
      <c r="AB70" s="107"/>
      <c r="AC70" s="93"/>
    </row>
    <row r="71" spans="24:29" ht="18.75">
      <c r="X71" s="104"/>
      <c r="Y71" s="106"/>
      <c r="Z71" s="109"/>
      <c r="AA71" s="106"/>
      <c r="AB71" s="107"/>
      <c r="AC71" s="93"/>
    </row>
    <row r="72" spans="24:29" ht="18.75">
      <c r="X72" s="104"/>
      <c r="Y72" s="106"/>
      <c r="Z72" s="109"/>
      <c r="AA72" s="106"/>
      <c r="AB72" s="107"/>
      <c r="AC72" s="93"/>
    </row>
    <row r="73" spans="24:29" ht="18.75">
      <c r="X73" s="104"/>
      <c r="Y73" s="106"/>
      <c r="Z73" s="109"/>
      <c r="AA73" s="106"/>
      <c r="AB73" s="107"/>
      <c r="AC73" s="93"/>
    </row>
    <row r="74" spans="24:29" ht="18.75">
      <c r="X74" s="104"/>
      <c r="Y74" s="106"/>
      <c r="Z74" s="109"/>
      <c r="AA74" s="106"/>
      <c r="AB74" s="107"/>
      <c r="AC74" s="93"/>
    </row>
    <row r="75" spans="24:29" ht="18.75">
      <c r="X75" s="104"/>
      <c r="Y75" s="94"/>
      <c r="Z75" s="95"/>
      <c r="AA75" s="106"/>
      <c r="AB75" s="107"/>
      <c r="AC75" s="93"/>
    </row>
    <row r="76" spans="24:29" ht="18.75">
      <c r="X76" s="105"/>
      <c r="Y76" s="94"/>
      <c r="Z76" s="95"/>
      <c r="AA76" s="106"/>
      <c r="AB76" s="107"/>
      <c r="AC76" s="93"/>
    </row>
    <row r="77" spans="24:29" ht="18.75">
      <c r="X77" s="105"/>
      <c r="Y77" s="94"/>
      <c r="Z77" s="95"/>
      <c r="AA77" s="106"/>
      <c r="AB77" s="107"/>
      <c r="AC77" s="93"/>
    </row>
    <row r="78" spans="24:29" ht="18.75">
      <c r="X78" s="104"/>
      <c r="Y78" s="94"/>
      <c r="Z78" s="95"/>
      <c r="AA78" s="106"/>
      <c r="AB78" s="107"/>
      <c r="AC78" s="93"/>
    </row>
    <row r="79" spans="24:29" ht="18.75">
      <c r="X79" s="104"/>
      <c r="Y79" s="94"/>
      <c r="Z79" s="95"/>
      <c r="AA79" s="106"/>
      <c r="AB79" s="107"/>
      <c r="AC79" s="93"/>
    </row>
    <row r="80" spans="24:29" ht="18.75">
      <c r="X80" s="104"/>
      <c r="Y80" s="94"/>
      <c r="Z80" s="95"/>
      <c r="AA80" s="106"/>
      <c r="AB80" s="107"/>
      <c r="AC80" s="93"/>
    </row>
    <row r="81" spans="24:29" ht="18.75">
      <c r="X81" s="104"/>
      <c r="Y81" s="94"/>
      <c r="Z81" s="95"/>
      <c r="AA81" s="106"/>
      <c r="AB81" s="107"/>
      <c r="AC81" s="93"/>
    </row>
    <row r="82" spans="24:29" ht="18.75">
      <c r="X82" s="104"/>
      <c r="Y82" s="94"/>
      <c r="Z82" s="95"/>
      <c r="AA82" s="106"/>
      <c r="AB82" s="107"/>
      <c r="AC82" s="93"/>
    </row>
    <row r="83" spans="24:29" ht="18.75">
      <c r="X83" s="104"/>
      <c r="Y83" s="94"/>
      <c r="Z83" s="95"/>
      <c r="AA83" s="106"/>
      <c r="AB83" s="107"/>
      <c r="AC83" s="93"/>
    </row>
    <row r="84" spans="24:29" ht="18.75">
      <c r="X84" s="104"/>
      <c r="Y84" s="94"/>
      <c r="Z84" s="95"/>
      <c r="AA84" s="106"/>
      <c r="AB84" s="107"/>
      <c r="AC84" s="93"/>
    </row>
    <row r="85" spans="24:29" ht="18.75">
      <c r="X85" s="104"/>
      <c r="Y85" s="94"/>
      <c r="Z85" s="95"/>
      <c r="AA85" s="106"/>
      <c r="AB85" s="107"/>
      <c r="AC85" s="93"/>
    </row>
    <row r="86" spans="24:29" ht="18.75">
      <c r="X86" s="104"/>
      <c r="Y86" s="94"/>
      <c r="Z86" s="95"/>
      <c r="AA86" s="106"/>
      <c r="AB86" s="107"/>
      <c r="AC86" s="93"/>
    </row>
    <row r="87" spans="24:29" ht="18.75">
      <c r="X87" s="104"/>
      <c r="Y87" s="94"/>
      <c r="Z87" s="95"/>
      <c r="AA87" s="106"/>
      <c r="AB87" s="107"/>
      <c r="AC87" s="93"/>
    </row>
    <row r="88" spans="24:29" ht="18.75">
      <c r="X88" s="104"/>
      <c r="Y88" s="94"/>
      <c r="Z88" s="95"/>
      <c r="AA88" s="106"/>
      <c r="AB88" s="107"/>
      <c r="AC88" s="93"/>
    </row>
    <row r="89" spans="24:29" ht="18.75">
      <c r="X89" s="104"/>
      <c r="Y89" s="94"/>
      <c r="Z89" s="95"/>
      <c r="AA89" s="106"/>
      <c r="AB89" s="107"/>
      <c r="AC89" s="93"/>
    </row>
    <row r="90" spans="24:29" ht="18.75">
      <c r="X90" s="104"/>
      <c r="Y90" s="94"/>
      <c r="Z90" s="95"/>
      <c r="AA90" s="106"/>
      <c r="AB90" s="107"/>
      <c r="AC90" s="93"/>
    </row>
    <row r="91" spans="24:29" ht="18.75">
      <c r="X91" s="104"/>
      <c r="Y91" s="94"/>
      <c r="Z91" s="95"/>
      <c r="AA91" s="106"/>
      <c r="AB91" s="107"/>
      <c r="AC91" s="93"/>
    </row>
    <row r="92" spans="24:29" ht="18.75">
      <c r="X92" s="104"/>
      <c r="Y92" s="94"/>
      <c r="Z92" s="95"/>
      <c r="AA92" s="106"/>
      <c r="AB92" s="107"/>
      <c r="AC92" s="93"/>
    </row>
    <row r="93" spans="24:29" ht="18.75">
      <c r="X93" s="104"/>
      <c r="Y93" s="94"/>
      <c r="Z93" s="95"/>
      <c r="AA93" s="106"/>
      <c r="AB93" s="107"/>
      <c r="AC93" s="93"/>
    </row>
    <row r="94" spans="24:29" ht="18.75">
      <c r="X94" s="108"/>
      <c r="Y94" s="96"/>
      <c r="Z94" s="97"/>
      <c r="AA94" s="110"/>
      <c r="AB94" s="111"/>
      <c r="AC94" s="93"/>
    </row>
    <row r="95" spans="24:29" ht="18.75">
      <c r="X95" s="104"/>
      <c r="Y95" s="94"/>
      <c r="Z95" s="95"/>
      <c r="AA95" s="106"/>
      <c r="AB95" s="107"/>
      <c r="AC95" s="93"/>
    </row>
    <row r="96" spans="24:28" ht="18.75">
      <c r="X96" s="104"/>
      <c r="Y96" s="94"/>
      <c r="Z96" s="95"/>
      <c r="AA96" s="106"/>
      <c r="AB96" s="107"/>
    </row>
    <row r="97" spans="24:28" ht="18.75">
      <c r="X97" s="104"/>
      <c r="Y97" s="94"/>
      <c r="Z97" s="95"/>
      <c r="AA97" s="106"/>
      <c r="AB97" s="107"/>
    </row>
    <row r="98" spans="24:28" ht="18.75">
      <c r="X98" s="104"/>
      <c r="Y98" s="94"/>
      <c r="Z98" s="95"/>
      <c r="AA98" s="106"/>
      <c r="AB98" s="107"/>
    </row>
    <row r="99" spans="24:28" ht="18.75">
      <c r="X99" s="112"/>
      <c r="Y99" s="98"/>
      <c r="Z99" s="99"/>
      <c r="AA99" s="113"/>
      <c r="AB99" s="11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2010-06-10T03:30:25Z</cp:lastPrinted>
  <dcterms:created xsi:type="dcterms:W3CDTF">1997-09-23T07:17:15Z</dcterms:created>
  <dcterms:modified xsi:type="dcterms:W3CDTF">2023-05-29T02:38:02Z</dcterms:modified>
  <cp:category/>
  <cp:version/>
  <cp:contentType/>
  <cp:contentStatus/>
</cp:coreProperties>
</file>