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9195" windowHeight="4710" activeTab="0"/>
  </bookViews>
  <sheets>
    <sheet name="H41sw5a" sheetId="1" r:id="rId1"/>
    <sheet name="SW.5A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<sst xmlns="http://schemas.openxmlformats.org/spreadsheetml/2006/main" count="80" uniqueCount="32">
  <si>
    <t xml:space="preserve">       ปริมาณน้ำรายปี</t>
  </si>
  <si>
    <t xml:space="preserve"> </t>
  </si>
  <si>
    <t>สถานี :  SW.5A  น้ำแม่ปาย  บ้านท่าโป่งแดง  อ.เมือง จ.แม่ฮ่องสอน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</si>
  <si>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</si>
  <si>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</si>
  <si>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</si>
  <si>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</si>
  <si>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</si>
  <si>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</si>
  <si>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</si>
  <si>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</si>
  <si>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</si>
  <si>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</si>
  <si>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</si>
  <si>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</si>
  <si>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</si>
  <si>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_</t>
  </si>
  <si>
    <t> 5.34</t>
  </si>
  <si>
    <t>ปี 2547-2548 ไม่มีการสำรวจปริมาณน้ำ</t>
  </si>
  <si>
    <t>-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</si>
  <si>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</si>
  <si>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</si>
  <si>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</si>
  <si>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</si>
  <si>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</si>
  <si>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</si>
  <si>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</si>
  <si>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</si>
  <si>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ม.(รทก.)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</si>
  <si>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ของปีต่อไป</t>
    </r>
  </si>
  <si>
    <t>พื้นที่รับน้ำ   4,470  ตร.กม.</t>
  </si>
  <si>
    <t>ตลิ่งฝั่งซ้าย  186.330 ม.(รทก.) ตลิ่งฝั่งขวา  181.455 ม.(รทก.) ท้องน้ำ  ม.(รทก.) ศูนย์เสาระดับน้ำ 175.757 ม.(รทก.)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</si>
</sst>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ดดด"/>
    <numFmt numFmtId="179" formatCode="0_);\(0\)"/>
    <numFmt numFmtId="180" formatCode="0.000_)"/>
    <numFmt numFmtId="181" formatCode="0_)"/>
    <numFmt numFmtId="182" formatCode="#,##0_ ;\-#,##0\ "/>
    <numFmt numFmtId="183" formatCode="bbbb"/>
    <numFmt numFmtId="184" formatCode="mmm\-yyyy"/>
    <numFmt numFmtId="185" formatCode="0.0"/>
  </numFmts>
  <fonts count="60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b/>
      <sz val="10"/>
      <name val="TH SarabunPSK"/>
      <family val="2"/>
    </font>
    <font>
      <b/>
      <sz val="18"/>
      <name val="TH SarabunPSK"/>
      <family val="2"/>
    </font>
    <font>
      <sz val="8"/>
      <name val="TH SarabunPSK"/>
      <family val="2"/>
    </font>
    <font>
      <b/>
      <sz val="14"/>
      <color indexed="10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7"/>
      <name val="TH SarabunPSK"/>
      <family val="0"/>
    </font>
    <font>
      <b/>
      <sz val="16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 horizontal="centerContinuous"/>
    </xf>
    <xf numFmtId="178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78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8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178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83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 horizontal="left"/>
    </xf>
    <xf numFmtId="178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center"/>
    </xf>
    <xf numFmtId="178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178" fontId="11" fillId="0" borderId="11" xfId="0" applyNumberFormat="1" applyFont="1" applyBorder="1" applyAlignment="1">
      <alignment horizontal="centerContinuous"/>
    </xf>
    <xf numFmtId="2" fontId="11" fillId="0" borderId="11" xfId="0" applyNumberFormat="1" applyFont="1" applyBorder="1" applyAlignment="1">
      <alignment horizontal="centerContinuous"/>
    </xf>
    <xf numFmtId="178" fontId="11" fillId="0" borderId="12" xfId="0" applyNumberFormat="1" applyFont="1" applyBorder="1" applyAlignment="1">
      <alignment horizontal="centerContinuous"/>
    </xf>
    <xf numFmtId="178" fontId="9" fillId="0" borderId="12" xfId="0" applyNumberFormat="1" applyFont="1" applyBorder="1" applyAlignment="1">
      <alignment horizontal="centerContinuous"/>
    </xf>
    <xf numFmtId="178" fontId="9" fillId="0" borderId="11" xfId="0" applyNumberFormat="1" applyFont="1" applyBorder="1" applyAlignment="1">
      <alignment horizontal="centerContinuous"/>
    </xf>
    <xf numFmtId="178" fontId="11" fillId="0" borderId="13" xfId="0" applyNumberFormat="1" applyFont="1" applyBorder="1" applyAlignment="1">
      <alignment horizontal="centerContinuous"/>
    </xf>
    <xf numFmtId="2" fontId="9" fillId="0" borderId="14" xfId="0" applyNumberFormat="1" applyFont="1" applyBorder="1" applyAlignment="1">
      <alignment horizontal="centerContinuous"/>
    </xf>
    <xf numFmtId="2" fontId="11" fillId="0" borderId="15" xfId="0" applyNumberFormat="1" applyFont="1" applyBorder="1" applyAlignment="1">
      <alignment horizontal="centerContinuous"/>
    </xf>
    <xf numFmtId="0" fontId="9" fillId="0" borderId="16" xfId="0" applyFont="1" applyBorder="1" applyAlignment="1">
      <alignment horizontal="center"/>
    </xf>
    <xf numFmtId="2" fontId="9" fillId="0" borderId="17" xfId="0" applyNumberFormat="1" applyFont="1" applyBorder="1" applyAlignment="1">
      <alignment horizontal="centerContinuous"/>
    </xf>
    <xf numFmtId="0" fontId="9" fillId="0" borderId="18" xfId="0" applyFont="1" applyBorder="1" applyAlignment="1">
      <alignment horizontal="centerContinuous"/>
    </xf>
    <xf numFmtId="178" fontId="9" fillId="0" borderId="17" xfId="0" applyNumberFormat="1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178" fontId="9" fillId="0" borderId="19" xfId="0" applyNumberFormat="1" applyFont="1" applyBorder="1" applyAlignment="1">
      <alignment horizontal="centerContinuous"/>
    </xf>
    <xf numFmtId="2" fontId="9" fillId="0" borderId="16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/>
    </xf>
    <xf numFmtId="178" fontId="11" fillId="0" borderId="20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left"/>
    </xf>
    <xf numFmtId="2" fontId="11" fillId="0" borderId="20" xfId="0" applyNumberFormat="1" applyFont="1" applyBorder="1" applyAlignment="1">
      <alignment horizontal="center"/>
    </xf>
    <xf numFmtId="178" fontId="11" fillId="0" borderId="16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2" fontId="12" fillId="0" borderId="17" xfId="0" applyNumberFormat="1" applyFont="1" applyBorder="1" applyAlignment="1">
      <alignment/>
    </xf>
    <xf numFmtId="2" fontId="12" fillId="0" borderId="17" xfId="0" applyNumberFormat="1" applyFont="1" applyBorder="1" applyAlignment="1">
      <alignment horizontal="center"/>
    </xf>
    <xf numFmtId="178" fontId="12" fillId="0" borderId="17" xfId="0" applyNumberFormat="1" applyFont="1" applyBorder="1" applyAlignment="1">
      <alignment horizontal="right"/>
    </xf>
    <xf numFmtId="178" fontId="12" fillId="0" borderId="17" xfId="0" applyNumberFormat="1" applyFont="1" applyBorder="1" applyAlignment="1">
      <alignment horizontal="center"/>
    </xf>
    <xf numFmtId="178" fontId="12" fillId="0" borderId="19" xfId="0" applyNumberFormat="1" applyFont="1" applyBorder="1" applyAlignment="1">
      <alignment/>
    </xf>
    <xf numFmtId="0" fontId="7" fillId="0" borderId="10" xfId="0" applyFont="1" applyBorder="1" applyAlignment="1">
      <alignment/>
    </xf>
    <xf numFmtId="2" fontId="7" fillId="0" borderId="21" xfId="0" applyNumberFormat="1" applyFont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178" fontId="7" fillId="0" borderId="23" xfId="0" applyNumberFormat="1" applyFont="1" applyBorder="1" applyAlignment="1">
      <alignment horizontal="right"/>
    </xf>
    <xf numFmtId="2" fontId="7" fillId="0" borderId="24" xfId="0" applyNumberFormat="1" applyFont="1" applyBorder="1" applyAlignment="1">
      <alignment horizontal="right"/>
    </xf>
    <xf numFmtId="2" fontId="7" fillId="0" borderId="25" xfId="0" applyNumberFormat="1" applyFont="1" applyBorder="1" applyAlignment="1">
      <alignment horizontal="right"/>
    </xf>
    <xf numFmtId="178" fontId="7" fillId="0" borderId="26" xfId="0" applyNumberFormat="1" applyFont="1" applyBorder="1" applyAlignment="1">
      <alignment horizontal="right"/>
    </xf>
    <xf numFmtId="2" fontId="7" fillId="0" borderId="2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2" fontId="7" fillId="0" borderId="28" xfId="0" applyNumberFormat="1" applyFont="1" applyBorder="1" applyAlignment="1">
      <alignment horizontal="right"/>
    </xf>
    <xf numFmtId="178" fontId="7" fillId="0" borderId="27" xfId="0" applyNumberFormat="1" applyFont="1" applyBorder="1" applyAlignment="1">
      <alignment horizontal="right"/>
    </xf>
    <xf numFmtId="178" fontId="7" fillId="0" borderId="23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2" fontId="13" fillId="0" borderId="22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/>
    </xf>
    <xf numFmtId="2" fontId="7" fillId="0" borderId="2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16" xfId="0" applyFont="1" applyFill="1" applyBorder="1" applyAlignment="1">
      <alignment/>
    </xf>
    <xf numFmtId="2" fontId="7" fillId="33" borderId="21" xfId="0" applyNumberFormat="1" applyFont="1" applyFill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2" fontId="59" fillId="0" borderId="0" xfId="0" applyNumberFormat="1" applyFont="1" applyAlignment="1">
      <alignment/>
    </xf>
    <xf numFmtId="2" fontId="7" fillId="0" borderId="21" xfId="0" applyNumberFormat="1" applyFont="1" applyBorder="1" applyAlignment="1">
      <alignment/>
    </xf>
    <xf numFmtId="2" fontId="7" fillId="0" borderId="22" xfId="0" applyNumberFormat="1" applyFont="1" applyBorder="1" applyAlignment="1">
      <alignment/>
    </xf>
    <xf numFmtId="178" fontId="7" fillId="0" borderId="23" xfId="0" applyNumberFormat="1" applyFont="1" applyBorder="1" applyAlignment="1">
      <alignment/>
    </xf>
    <xf numFmtId="2" fontId="7" fillId="0" borderId="28" xfId="0" applyNumberFormat="1" applyFont="1" applyBorder="1" applyAlignment="1">
      <alignment/>
    </xf>
    <xf numFmtId="178" fontId="7" fillId="0" borderId="27" xfId="0" applyNumberFormat="1" applyFont="1" applyBorder="1" applyAlignment="1">
      <alignment/>
    </xf>
    <xf numFmtId="0" fontId="7" fillId="0" borderId="28" xfId="0" applyFont="1" applyBorder="1" applyAlignment="1">
      <alignment/>
    </xf>
    <xf numFmtId="2" fontId="7" fillId="0" borderId="27" xfId="0" applyNumberFormat="1" applyFont="1" applyBorder="1" applyAlignment="1">
      <alignment/>
    </xf>
    <xf numFmtId="178" fontId="17" fillId="0" borderId="0" xfId="0" applyNumberFormat="1" applyFont="1" applyAlignment="1">
      <alignment horizontal="centerContinuous"/>
    </xf>
    <xf numFmtId="180" fontId="7" fillId="0" borderId="0" xfId="0" applyNumberFormat="1" applyFont="1" applyAlignment="1">
      <alignment/>
    </xf>
    <xf numFmtId="2" fontId="7" fillId="34" borderId="29" xfId="0" applyNumberFormat="1" applyFont="1" applyFill="1" applyBorder="1" applyAlignment="1">
      <alignment/>
    </xf>
    <xf numFmtId="2" fontId="7" fillId="35" borderId="29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35" borderId="29" xfId="0" applyNumberFormat="1" applyFont="1" applyFill="1" applyBorder="1" applyAlignment="1">
      <alignment horizontal="right"/>
    </xf>
    <xf numFmtId="2" fontId="7" fillId="34" borderId="30" xfId="0" applyNumberFormat="1" applyFont="1" applyFill="1" applyBorder="1" applyAlignment="1">
      <alignment/>
    </xf>
    <xf numFmtId="2" fontId="7" fillId="35" borderId="30" xfId="0" applyNumberFormat="1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7" fillId="34" borderId="29" xfId="0" applyFont="1" applyFill="1" applyBorder="1" applyAlignment="1">
      <alignment horizontal="right"/>
    </xf>
    <xf numFmtId="2" fontId="7" fillId="34" borderId="29" xfId="0" applyNumberFormat="1" applyFont="1" applyFill="1" applyBorder="1" applyAlignment="1">
      <alignment horizontal="right"/>
    </xf>
    <xf numFmtId="0" fontId="7" fillId="34" borderId="29" xfId="0" applyFont="1" applyFill="1" applyBorder="1" applyAlignment="1">
      <alignment horizontal="center"/>
    </xf>
    <xf numFmtId="0" fontId="7" fillId="35" borderId="29" xfId="0" applyFont="1" applyFill="1" applyBorder="1" applyAlignment="1">
      <alignment horizontal="center"/>
    </xf>
    <xf numFmtId="2" fontId="7" fillId="35" borderId="30" xfId="0" applyNumberFormat="1" applyFont="1" applyFill="1" applyBorder="1" applyAlignment="1">
      <alignment horizontal="right"/>
    </xf>
    <xf numFmtId="2" fontId="7" fillId="35" borderId="19" xfId="0" applyNumberFormat="1" applyFont="1" applyFill="1" applyBorder="1" applyAlignment="1">
      <alignment horizontal="right"/>
    </xf>
    <xf numFmtId="0" fontId="19" fillId="0" borderId="0" xfId="0" applyFont="1" applyAlignment="1">
      <alignment/>
    </xf>
    <xf numFmtId="0" fontId="16" fillId="34" borderId="10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1" fontId="7" fillId="36" borderId="29" xfId="0" applyNumberFormat="1" applyFont="1" applyFill="1" applyBorder="1" applyAlignment="1" applyProtection="1">
      <alignment horizontal="center"/>
      <protection/>
    </xf>
    <xf numFmtId="0" fontId="7" fillId="34" borderId="31" xfId="0" applyFont="1" applyFill="1" applyBorder="1" applyAlignment="1">
      <alignment horizontal="center"/>
    </xf>
    <xf numFmtId="181" fontId="7" fillId="35" borderId="31" xfId="0" applyNumberFormat="1" applyFont="1" applyFill="1" applyBorder="1" applyAlignment="1">
      <alignment horizontal="center"/>
    </xf>
    <xf numFmtId="181" fontId="7" fillId="35" borderId="32" xfId="0" applyNumberFormat="1" applyFont="1" applyFill="1" applyBorder="1" applyAlignment="1">
      <alignment horizontal="center"/>
    </xf>
    <xf numFmtId="181" fontId="7" fillId="35" borderId="29" xfId="0" applyNumberFormat="1" applyFont="1" applyFill="1" applyBorder="1" applyAlignment="1">
      <alignment horizontal="center"/>
    </xf>
    <xf numFmtId="1" fontId="7" fillId="36" borderId="29" xfId="0" applyNumberFormat="1" applyFont="1" applyFill="1" applyBorder="1" applyAlignment="1">
      <alignment horizontal="center"/>
    </xf>
    <xf numFmtId="1" fontId="7" fillId="36" borderId="30" xfId="0" applyNumberFormat="1" applyFont="1" applyFill="1" applyBorder="1" applyAlignment="1" applyProtection="1">
      <alignment horizontal="center"/>
      <protection/>
    </xf>
    <xf numFmtId="2" fontId="7" fillId="34" borderId="30" xfId="0" applyNumberFormat="1" applyFont="1" applyFill="1" applyBorder="1" applyAlignment="1">
      <alignment horizontal="right"/>
    </xf>
    <xf numFmtId="0" fontId="7" fillId="34" borderId="30" xfId="0" applyFont="1" applyFill="1" applyBorder="1" applyAlignment="1">
      <alignment horizontal="center"/>
    </xf>
    <xf numFmtId="181" fontId="7" fillId="35" borderId="30" xfId="0" applyNumberFormat="1" applyFont="1" applyFill="1" applyBorder="1" applyAlignment="1">
      <alignment horizontal="center"/>
    </xf>
    <xf numFmtId="1" fontId="7" fillId="36" borderId="19" xfId="0" applyNumberFormat="1" applyFont="1" applyFill="1" applyBorder="1" applyAlignment="1" applyProtection="1">
      <alignment horizontal="center"/>
      <protection/>
    </xf>
    <xf numFmtId="2" fontId="7" fillId="34" borderId="19" xfId="0" applyNumberFormat="1" applyFont="1" applyFill="1" applyBorder="1" applyAlignment="1">
      <alignment horizontal="right"/>
    </xf>
    <xf numFmtId="0" fontId="7" fillId="34" borderId="19" xfId="0" applyFont="1" applyFill="1" applyBorder="1" applyAlignment="1">
      <alignment horizontal="center"/>
    </xf>
    <xf numFmtId="181" fontId="7" fillId="35" borderId="19" xfId="0" applyNumberFormat="1" applyFont="1" applyFill="1" applyBorder="1" applyAlignment="1">
      <alignment horizontal="center"/>
    </xf>
    <xf numFmtId="4" fontId="7" fillId="0" borderId="21" xfId="0" applyNumberFormat="1" applyFont="1" applyBorder="1" applyAlignment="1">
      <alignment horizontal="right"/>
    </xf>
    <xf numFmtId="4" fontId="7" fillId="0" borderId="28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/>
    </xf>
    <xf numFmtId="0" fontId="7" fillId="35" borderId="29" xfId="0" applyFont="1" applyFill="1" applyBorder="1" applyAlignment="1">
      <alignment horizontal="right"/>
    </xf>
    <xf numFmtId="0" fontId="7" fillId="0" borderId="16" xfId="0" applyFont="1" applyBorder="1" applyAlignment="1">
      <alignment horizontal="right"/>
    </xf>
    <xf numFmtId="2" fontId="7" fillId="0" borderId="22" xfId="0" applyNumberFormat="1" applyFont="1" applyFill="1" applyBorder="1" applyAlignment="1">
      <alignment horizontal="right"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14" fillId="0" borderId="14" xfId="0" applyFont="1" applyBorder="1" applyAlignment="1">
      <alignment/>
    </xf>
    <xf numFmtId="178" fontId="7" fillId="0" borderId="14" xfId="0" applyNumberFormat="1" applyFont="1" applyBorder="1" applyAlignment="1">
      <alignment/>
    </xf>
    <xf numFmtId="178" fontId="59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178" fontId="7" fillId="0" borderId="0" xfId="0" applyNumberFormat="1" applyFont="1" applyBorder="1" applyAlignment="1">
      <alignment horizontal="left"/>
    </xf>
    <xf numFmtId="178" fontId="7" fillId="0" borderId="0" xfId="0" applyNumberFormat="1" applyFont="1" applyBorder="1" applyAlignment="1">
      <alignment/>
    </xf>
    <xf numFmtId="2" fontId="7" fillId="0" borderId="33" xfId="0" applyNumberFormat="1" applyFont="1" applyBorder="1" applyAlignment="1">
      <alignment horizontal="right"/>
    </xf>
    <xf numFmtId="2" fontId="7" fillId="0" borderId="34" xfId="0" applyNumberFormat="1" applyFont="1" applyBorder="1" applyAlignment="1">
      <alignment horizontal="right"/>
    </xf>
    <xf numFmtId="1" fontId="16" fillId="36" borderId="10" xfId="0" applyNumberFormat="1" applyFont="1" applyFill="1" applyBorder="1" applyAlignment="1">
      <alignment horizontal="center" vertical="center"/>
    </xf>
    <xf numFmtId="1" fontId="16" fillId="36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น้ำปาย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SW.5A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บ้านท่าโป่งแดง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แม่ฮ่องสอน</a:t>
            </a:r>
          </a:p>
        </c:rich>
      </c:tx>
      <c:layout>
        <c:manualLayout>
          <c:xMode val="factor"/>
          <c:yMode val="factor"/>
          <c:x val="0.033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7025"/>
          <c:w val="0.83075"/>
          <c:h val="0.7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'SW.5A'!$X$5:$X$43</c:f>
              <c:numCache/>
            </c:numRef>
          </c:cat>
          <c:val>
            <c:numRef>
              <c:f>'SW.5A'!$Y$5:$Y$43</c:f>
              <c:numCache/>
            </c:numRef>
          </c:val>
        </c:ser>
        <c:axId val="30709811"/>
        <c:axId val="7952844"/>
      </c:barChart>
      <c:catAx>
        <c:axId val="30709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7952844"/>
        <c:crossesAt val="0"/>
        <c:auto val="1"/>
        <c:lblOffset val="100"/>
        <c:tickLblSkip val="2"/>
        <c:noMultiLvlLbl val="0"/>
      </c:catAx>
      <c:valAx>
        <c:axId val="7952844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ระดับน้ำ - เมตร(ร.ส.ม.)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0709811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น้ำปาย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SW.5A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บ้านท่าโป่งแดง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แม่ฮ่องสอน</a:t>
            </a:r>
          </a:p>
        </c:rich>
      </c:tx>
      <c:layout>
        <c:manualLayout>
          <c:xMode val="factor"/>
          <c:yMode val="factor"/>
          <c:x val="0.059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75"/>
          <c:y val="0.17025"/>
          <c:w val="0.7992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'SW.5A'!$X$5:$X$43</c:f>
              <c:numCache/>
            </c:numRef>
          </c:cat>
          <c:val>
            <c:numRef>
              <c:f>'SW.5A'!$Z$5:$Z$43</c:f>
              <c:numCache/>
            </c:numRef>
          </c:val>
        </c:ser>
        <c:axId val="4466733"/>
        <c:axId val="40200598"/>
      </c:barChart>
      <c:catAx>
        <c:axId val="4466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40200598"/>
        <c:crossesAt val="0"/>
        <c:auto val="1"/>
        <c:lblOffset val="100"/>
        <c:tickLblSkip val="2"/>
        <c:noMultiLvlLbl val="0"/>
      </c:catAx>
      <c:valAx>
        <c:axId val="40200598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466733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6"/>
  <sheetViews>
    <sheetView tabSelected="1" zoomScalePageLayoutView="0" workbookViewId="0" topLeftCell="A34">
      <selection activeCell="W50" sqref="W50"/>
    </sheetView>
  </sheetViews>
  <sheetFormatPr defaultColWidth="9.33203125" defaultRowHeight="21"/>
  <cols>
    <col min="1" max="1" width="5.5" style="1" customWidth="1"/>
    <col min="2" max="2" width="7.5" style="5" customWidth="1"/>
    <col min="3" max="3" width="8.66015625" style="5" customWidth="1"/>
    <col min="4" max="4" width="7.66015625" style="10" customWidth="1"/>
    <col min="5" max="5" width="7.33203125" style="1" customWidth="1"/>
    <col min="6" max="6" width="8.33203125" style="5" customWidth="1"/>
    <col min="7" max="7" width="7.66015625" style="10" customWidth="1"/>
    <col min="8" max="8" width="7.5" style="5" customWidth="1"/>
    <col min="9" max="9" width="8.33203125" style="5" customWidth="1"/>
    <col min="10" max="10" width="8.5" style="10" customWidth="1"/>
    <col min="11" max="11" width="7.83203125" style="5" customWidth="1"/>
    <col min="12" max="12" width="8.33203125" style="5" customWidth="1"/>
    <col min="13" max="13" width="8.33203125" style="10" customWidth="1"/>
    <col min="14" max="14" width="8.83203125" style="1" customWidth="1"/>
    <col min="15" max="15" width="7.83203125" style="1" customWidth="1"/>
    <col min="16" max="16384" width="9.33203125" style="1" customWidth="1"/>
  </cols>
  <sheetData>
    <row r="1" spans="2:15" ht="23.25">
      <c r="B1" s="86" t="s">
        <v>0</v>
      </c>
      <c r="C1" s="2"/>
      <c r="D1" s="3"/>
      <c r="E1" s="2"/>
      <c r="F1" s="2"/>
      <c r="G1" s="3"/>
      <c r="H1" s="2"/>
      <c r="I1" s="2"/>
      <c r="J1" s="3"/>
      <c r="K1" s="2"/>
      <c r="L1" s="2"/>
      <c r="M1" s="3"/>
      <c r="N1" s="2" t="s">
        <v>1</v>
      </c>
      <c r="O1" s="2"/>
    </row>
    <row r="2" spans="1:15" ht="6" customHeight="1">
      <c r="A2" s="4"/>
      <c r="D2" s="6"/>
      <c r="E2" s="5"/>
      <c r="G2" s="6"/>
      <c r="I2" s="7"/>
      <c r="J2" s="8"/>
      <c r="K2" s="9"/>
      <c r="L2" s="9"/>
      <c r="N2" s="5"/>
      <c r="O2" s="5"/>
    </row>
    <row r="3" spans="1:40" ht="23.25" customHeight="1">
      <c r="A3" s="20" t="s">
        <v>2</v>
      </c>
      <c r="B3" s="11"/>
      <c r="C3" s="11"/>
      <c r="D3" s="12"/>
      <c r="E3" s="11"/>
      <c r="F3" s="11"/>
      <c r="G3" s="12"/>
      <c r="H3" s="11"/>
      <c r="I3" s="13"/>
      <c r="J3" s="14"/>
      <c r="K3" s="15"/>
      <c r="L3" s="24" t="s">
        <v>30</v>
      </c>
      <c r="M3" s="16"/>
      <c r="N3" s="17"/>
      <c r="O3" s="17"/>
      <c r="AM3" s="18">
        <v>31017</v>
      </c>
      <c r="AN3" s="19">
        <v>1510.58</v>
      </c>
    </row>
    <row r="4" spans="1:40" ht="22.5" customHeight="1">
      <c r="A4" s="20" t="s">
        <v>31</v>
      </c>
      <c r="B4" s="21"/>
      <c r="C4" s="21"/>
      <c r="D4" s="22"/>
      <c r="E4" s="17"/>
      <c r="F4" s="17"/>
      <c r="G4" s="22"/>
      <c r="H4" s="17"/>
      <c r="I4" s="23"/>
      <c r="J4" s="24"/>
      <c r="K4" s="25"/>
      <c r="L4" s="25"/>
      <c r="M4" s="16"/>
      <c r="N4" s="17"/>
      <c r="O4" s="17"/>
      <c r="Q4" s="26">
        <v>175.757</v>
      </c>
      <c r="AM4" s="18">
        <v>31383</v>
      </c>
      <c r="AN4" s="19">
        <v>2046.53</v>
      </c>
    </row>
    <row r="5" spans="1:40" ht="18.75">
      <c r="A5" s="27"/>
      <c r="B5" s="28" t="s">
        <v>3</v>
      </c>
      <c r="C5" s="29"/>
      <c r="D5" s="30"/>
      <c r="E5" s="31"/>
      <c r="F5" s="31"/>
      <c r="G5" s="32"/>
      <c r="H5" s="33" t="s">
        <v>4</v>
      </c>
      <c r="I5" s="31"/>
      <c r="J5" s="34"/>
      <c r="K5" s="31"/>
      <c r="L5" s="31"/>
      <c r="M5" s="35"/>
      <c r="N5" s="36" t="s">
        <v>5</v>
      </c>
      <c r="O5" s="37"/>
      <c r="AM5" s="18">
        <v>31749</v>
      </c>
      <c r="AN5" s="19">
        <v>1294.33</v>
      </c>
    </row>
    <row r="6" spans="1:40" ht="18.75">
      <c r="A6" s="38" t="s">
        <v>6</v>
      </c>
      <c r="B6" s="39" t="s">
        <v>7</v>
      </c>
      <c r="C6" s="40"/>
      <c r="D6" s="41"/>
      <c r="E6" s="39" t="s">
        <v>8</v>
      </c>
      <c r="F6" s="42"/>
      <c r="G6" s="41"/>
      <c r="H6" s="39" t="s">
        <v>7</v>
      </c>
      <c r="I6" s="42"/>
      <c r="J6" s="41"/>
      <c r="K6" s="39" t="s">
        <v>8</v>
      </c>
      <c r="L6" s="42"/>
      <c r="M6" s="43"/>
      <c r="N6" s="39" t="s">
        <v>1</v>
      </c>
      <c r="O6" s="39"/>
      <c r="AM6" s="18">
        <v>32115</v>
      </c>
      <c r="AN6" s="19">
        <v>1621.06</v>
      </c>
    </row>
    <row r="7" spans="1:40" s="5" customFormat="1" ht="18.75">
      <c r="A7" s="44" t="s">
        <v>9</v>
      </c>
      <c r="B7" s="45" t="s">
        <v>10</v>
      </c>
      <c r="C7" s="45" t="s">
        <v>11</v>
      </c>
      <c r="D7" s="46" t="s">
        <v>12</v>
      </c>
      <c r="E7" s="47" t="s">
        <v>10</v>
      </c>
      <c r="F7" s="45" t="s">
        <v>11</v>
      </c>
      <c r="G7" s="46" t="s">
        <v>12</v>
      </c>
      <c r="H7" s="45" t="s">
        <v>10</v>
      </c>
      <c r="I7" s="47" t="s">
        <v>11</v>
      </c>
      <c r="J7" s="46" t="s">
        <v>12</v>
      </c>
      <c r="K7" s="48" t="s">
        <v>10</v>
      </c>
      <c r="L7" s="48" t="s">
        <v>11</v>
      </c>
      <c r="M7" s="49" t="s">
        <v>12</v>
      </c>
      <c r="N7" s="48" t="s">
        <v>11</v>
      </c>
      <c r="O7" s="48" t="s">
        <v>13</v>
      </c>
      <c r="AM7" s="18">
        <v>32481</v>
      </c>
      <c r="AN7" s="19">
        <v>1231.61</v>
      </c>
    </row>
    <row r="8" spans="1:40" ht="18.75">
      <c r="A8" s="50"/>
      <c r="B8" s="51" t="s">
        <v>28</v>
      </c>
      <c r="C8" s="52" t="s">
        <v>14</v>
      </c>
      <c r="D8" s="53"/>
      <c r="E8" s="51" t="s">
        <v>28</v>
      </c>
      <c r="F8" s="52" t="s">
        <v>14</v>
      </c>
      <c r="G8" s="53"/>
      <c r="H8" s="51" t="s">
        <v>28</v>
      </c>
      <c r="I8" s="52" t="s">
        <v>14</v>
      </c>
      <c r="J8" s="54"/>
      <c r="K8" s="51" t="s">
        <v>28</v>
      </c>
      <c r="L8" s="52" t="s">
        <v>14</v>
      </c>
      <c r="M8" s="55"/>
      <c r="N8" s="52" t="s">
        <v>15</v>
      </c>
      <c r="O8" s="51" t="s">
        <v>14</v>
      </c>
      <c r="AM8" s="18">
        <v>32847</v>
      </c>
      <c r="AN8" s="19">
        <v>1456.29</v>
      </c>
    </row>
    <row r="9" spans="1:40" ht="18" customHeight="1">
      <c r="A9" s="56">
        <v>2527</v>
      </c>
      <c r="B9" s="57">
        <f>$Q$4+Q9</f>
        <v>178.77700000000002</v>
      </c>
      <c r="C9" s="58">
        <v>330.8</v>
      </c>
      <c r="D9" s="59">
        <v>34581</v>
      </c>
      <c r="E9" s="60">
        <f>$Q$4+R9</f>
        <v>178.647</v>
      </c>
      <c r="F9" s="61">
        <v>306.2</v>
      </c>
      <c r="G9" s="62">
        <v>34581</v>
      </c>
      <c r="H9" s="57">
        <f>$Q$4+T9</f>
        <v>176.487</v>
      </c>
      <c r="I9" s="58">
        <v>8.5</v>
      </c>
      <c r="J9" s="59">
        <v>34418</v>
      </c>
      <c r="K9" s="60">
        <f>$Q$4+U9</f>
        <v>176.487</v>
      </c>
      <c r="L9" s="61">
        <v>8.5</v>
      </c>
      <c r="M9" s="62">
        <v>34418</v>
      </c>
      <c r="N9" s="120">
        <v>1510.58</v>
      </c>
      <c r="O9" s="63">
        <v>47.90003862599998</v>
      </c>
      <c r="Q9" s="5">
        <v>3.02</v>
      </c>
      <c r="R9" s="5">
        <v>2.89</v>
      </c>
      <c r="T9" s="1">
        <v>0.73</v>
      </c>
      <c r="U9" s="5">
        <v>0.73</v>
      </c>
      <c r="AM9" s="18">
        <v>33213</v>
      </c>
      <c r="AN9" s="19">
        <v>1527.29</v>
      </c>
    </row>
    <row r="10" spans="1:40" ht="18" customHeight="1">
      <c r="A10" s="64">
        <v>2528</v>
      </c>
      <c r="B10" s="57">
        <f aca="true" t="shared" si="0" ref="B10:B31">$Q$4+Q10</f>
        <v>179.257</v>
      </c>
      <c r="C10" s="58">
        <v>434</v>
      </c>
      <c r="D10" s="59">
        <v>34567</v>
      </c>
      <c r="E10" s="65">
        <f aca="true" t="shared" si="1" ref="E10:E31">$Q$4+R10</f>
        <v>179.167</v>
      </c>
      <c r="F10" s="58">
        <v>408.8</v>
      </c>
      <c r="G10" s="66">
        <v>34550</v>
      </c>
      <c r="H10" s="57">
        <f aca="true" t="shared" si="2" ref="H10:H31">$Q$4+T10</f>
        <v>176.457</v>
      </c>
      <c r="I10" s="58">
        <v>6.7</v>
      </c>
      <c r="J10" s="59">
        <v>34440</v>
      </c>
      <c r="K10" s="65">
        <f aca="true" t="shared" si="3" ref="K10:K31">$Q$4+U10</f>
        <v>176.457</v>
      </c>
      <c r="L10" s="58">
        <v>6.7</v>
      </c>
      <c r="M10" s="66">
        <v>34440</v>
      </c>
      <c r="N10" s="120">
        <v>2046.53</v>
      </c>
      <c r="O10" s="63">
        <v>64.894852341</v>
      </c>
      <c r="Q10" s="5">
        <v>3.5</v>
      </c>
      <c r="R10" s="5">
        <v>3.41</v>
      </c>
      <c r="T10" s="1">
        <v>0.7</v>
      </c>
      <c r="U10" s="5">
        <v>0.7</v>
      </c>
      <c r="AM10" s="18">
        <v>33579</v>
      </c>
      <c r="AN10" s="19">
        <v>1598.35</v>
      </c>
    </row>
    <row r="11" spans="1:40" ht="18" customHeight="1">
      <c r="A11" s="64">
        <v>2529</v>
      </c>
      <c r="B11" s="57">
        <f t="shared" si="0"/>
        <v>180.317</v>
      </c>
      <c r="C11" s="58">
        <v>590.4</v>
      </c>
      <c r="D11" s="59">
        <v>34585</v>
      </c>
      <c r="E11" s="65">
        <f t="shared" si="1"/>
        <v>179.467</v>
      </c>
      <c r="F11" s="58">
        <v>431.4</v>
      </c>
      <c r="G11" s="66">
        <v>34554</v>
      </c>
      <c r="H11" s="57">
        <f t="shared" si="2"/>
        <v>176.487</v>
      </c>
      <c r="I11" s="58">
        <v>8.1</v>
      </c>
      <c r="J11" s="59">
        <v>34443</v>
      </c>
      <c r="K11" s="65">
        <f t="shared" si="3"/>
        <v>176.487</v>
      </c>
      <c r="L11" s="58">
        <v>8.1</v>
      </c>
      <c r="M11" s="66">
        <v>34443</v>
      </c>
      <c r="N11" s="120">
        <v>1294.33</v>
      </c>
      <c r="O11" s="63">
        <v>41.042816001</v>
      </c>
      <c r="Q11" s="5">
        <v>4.56</v>
      </c>
      <c r="R11" s="5">
        <v>3.71</v>
      </c>
      <c r="T11" s="1">
        <v>0.73</v>
      </c>
      <c r="U11" s="5">
        <v>0.73</v>
      </c>
      <c r="AM11" s="18">
        <v>33945</v>
      </c>
      <c r="AN11" s="19">
        <v>1462.41</v>
      </c>
    </row>
    <row r="12" spans="1:40" ht="18" customHeight="1">
      <c r="A12" s="64">
        <v>2530</v>
      </c>
      <c r="B12" s="57">
        <f t="shared" si="0"/>
        <v>181.11700000000002</v>
      </c>
      <c r="C12" s="125">
        <v>877</v>
      </c>
      <c r="D12" s="67">
        <v>34571</v>
      </c>
      <c r="E12" s="65">
        <f t="shared" si="1"/>
        <v>180.377</v>
      </c>
      <c r="F12" s="58">
        <v>624</v>
      </c>
      <c r="G12" s="66">
        <v>34570</v>
      </c>
      <c r="H12" s="57" t="s">
        <v>19</v>
      </c>
      <c r="I12" s="57" t="s">
        <v>19</v>
      </c>
      <c r="J12" s="57" t="s">
        <v>19</v>
      </c>
      <c r="K12" s="65">
        <f t="shared" si="3"/>
        <v>176.477</v>
      </c>
      <c r="L12" s="58">
        <v>3.12</v>
      </c>
      <c r="M12" s="66">
        <v>34480</v>
      </c>
      <c r="N12" s="120">
        <v>1621.06</v>
      </c>
      <c r="O12" s="63">
        <v>51.403326281999995</v>
      </c>
      <c r="Q12" s="5">
        <v>5.36</v>
      </c>
      <c r="R12" s="5">
        <v>4.62</v>
      </c>
      <c r="T12" s="68" t="s">
        <v>16</v>
      </c>
      <c r="U12" s="5">
        <v>0.72</v>
      </c>
      <c r="AM12" s="18">
        <v>34311</v>
      </c>
      <c r="AN12" s="19">
        <v>1396.87</v>
      </c>
    </row>
    <row r="13" spans="1:40" ht="18" customHeight="1">
      <c r="A13" s="64">
        <v>2531</v>
      </c>
      <c r="B13" s="57">
        <f t="shared" si="0"/>
        <v>178.317</v>
      </c>
      <c r="C13" s="58">
        <v>216.6</v>
      </c>
      <c r="D13" s="59">
        <v>34562</v>
      </c>
      <c r="E13" s="65">
        <f t="shared" si="1"/>
        <v>178.05700000000002</v>
      </c>
      <c r="F13" s="58">
        <v>176</v>
      </c>
      <c r="G13" s="66">
        <v>34562</v>
      </c>
      <c r="H13" s="57">
        <f t="shared" si="2"/>
        <v>176.61700000000002</v>
      </c>
      <c r="I13" s="58">
        <v>8.5</v>
      </c>
      <c r="J13" s="59">
        <v>34420</v>
      </c>
      <c r="K13" s="65">
        <f t="shared" si="3"/>
        <v>176.61700000000002</v>
      </c>
      <c r="L13" s="58">
        <v>8.5</v>
      </c>
      <c r="M13" s="66">
        <v>34420</v>
      </c>
      <c r="N13" s="120">
        <v>1231.61</v>
      </c>
      <c r="O13" s="63">
        <v>39.05398361700001</v>
      </c>
      <c r="Q13" s="5">
        <v>2.56</v>
      </c>
      <c r="R13" s="5">
        <v>2.3</v>
      </c>
      <c r="T13" s="1">
        <v>0.86</v>
      </c>
      <c r="U13" s="5">
        <v>0.86</v>
      </c>
      <c r="AM13" s="18">
        <v>34677</v>
      </c>
      <c r="AN13" s="19">
        <v>2592.311</v>
      </c>
    </row>
    <row r="14" spans="1:40" ht="18" customHeight="1">
      <c r="A14" s="64">
        <v>2532</v>
      </c>
      <c r="B14" s="57">
        <f t="shared" si="0"/>
        <v>179.007</v>
      </c>
      <c r="C14" s="58">
        <v>339.5</v>
      </c>
      <c r="D14" s="59">
        <v>34602</v>
      </c>
      <c r="E14" s="65">
        <f t="shared" si="1"/>
        <v>178.83700000000002</v>
      </c>
      <c r="F14" s="58">
        <v>307.4</v>
      </c>
      <c r="G14" s="66">
        <v>34602</v>
      </c>
      <c r="H14" s="57">
        <f t="shared" si="2"/>
        <v>176.137</v>
      </c>
      <c r="I14" s="58" t="s">
        <v>19</v>
      </c>
      <c r="J14" s="59">
        <v>37280</v>
      </c>
      <c r="K14" s="65">
        <f t="shared" si="3"/>
        <v>176.577</v>
      </c>
      <c r="L14" s="58">
        <v>6.6</v>
      </c>
      <c r="M14" s="66">
        <v>34459</v>
      </c>
      <c r="N14" s="120">
        <v>1456.29</v>
      </c>
      <c r="O14" s="63">
        <v>46.178519013</v>
      </c>
      <c r="Q14" s="5">
        <v>3.25</v>
      </c>
      <c r="R14" s="5">
        <v>3.08</v>
      </c>
      <c r="T14" s="1">
        <v>0.38</v>
      </c>
      <c r="U14" s="5">
        <v>0.82</v>
      </c>
      <c r="AM14" s="18">
        <v>35043</v>
      </c>
      <c r="AN14" s="19">
        <v>2302.675</v>
      </c>
    </row>
    <row r="15" spans="1:40" ht="18" customHeight="1">
      <c r="A15" s="64">
        <v>2533</v>
      </c>
      <c r="B15" s="57">
        <f t="shared" si="0"/>
        <v>179.387</v>
      </c>
      <c r="C15" s="58">
        <v>384.6</v>
      </c>
      <c r="D15" s="59">
        <v>34546</v>
      </c>
      <c r="E15" s="65">
        <f t="shared" si="1"/>
        <v>178.977</v>
      </c>
      <c r="F15" s="58">
        <v>315.3</v>
      </c>
      <c r="G15" s="66">
        <v>34547</v>
      </c>
      <c r="H15" s="57">
        <f t="shared" si="2"/>
        <v>176.567</v>
      </c>
      <c r="I15" s="58">
        <v>5.62</v>
      </c>
      <c r="J15" s="59">
        <v>34424</v>
      </c>
      <c r="K15" s="65">
        <f t="shared" si="3"/>
        <v>176.567</v>
      </c>
      <c r="L15" s="58">
        <v>5.62</v>
      </c>
      <c r="M15" s="66">
        <v>34424</v>
      </c>
      <c r="N15" s="120">
        <v>1527.29</v>
      </c>
      <c r="O15" s="63">
        <v>48.42990771300001</v>
      </c>
      <c r="Q15" s="5">
        <v>3.63</v>
      </c>
      <c r="R15" s="5">
        <v>3.22</v>
      </c>
      <c r="T15" s="1">
        <v>0.81</v>
      </c>
      <c r="U15" s="5">
        <v>0.81</v>
      </c>
      <c r="AM15" s="18">
        <v>35409</v>
      </c>
      <c r="AN15" s="19">
        <v>1715.773</v>
      </c>
    </row>
    <row r="16" spans="1:40" ht="18" customHeight="1">
      <c r="A16" s="64">
        <v>2534</v>
      </c>
      <c r="B16" s="57">
        <f t="shared" si="0"/>
        <v>179.657</v>
      </c>
      <c r="C16" s="58">
        <v>424</v>
      </c>
      <c r="D16" s="59">
        <v>34583</v>
      </c>
      <c r="E16" s="65">
        <f t="shared" si="1"/>
        <v>179.327</v>
      </c>
      <c r="F16" s="58">
        <v>371.2</v>
      </c>
      <c r="G16" s="66">
        <v>34550</v>
      </c>
      <c r="H16" s="57">
        <f t="shared" si="2"/>
        <v>176.537</v>
      </c>
      <c r="I16" s="58">
        <v>4.16</v>
      </c>
      <c r="J16" s="59">
        <v>34445</v>
      </c>
      <c r="K16" s="65">
        <f t="shared" si="3"/>
        <v>176.537</v>
      </c>
      <c r="L16" s="58">
        <v>4.16</v>
      </c>
      <c r="M16" s="66">
        <v>34445</v>
      </c>
      <c r="N16" s="120">
        <v>1598.35</v>
      </c>
      <c r="O16" s="63">
        <v>50.68319899500001</v>
      </c>
      <c r="Q16" s="5">
        <v>3.9</v>
      </c>
      <c r="R16" s="5">
        <v>3.57</v>
      </c>
      <c r="T16" s="1">
        <v>0.78</v>
      </c>
      <c r="U16" s="5">
        <v>0.78</v>
      </c>
      <c r="AM16" s="18">
        <v>35775</v>
      </c>
      <c r="AN16" s="19">
        <v>1475.556</v>
      </c>
    </row>
    <row r="17" spans="1:40" ht="18" customHeight="1">
      <c r="A17" s="64">
        <v>2535</v>
      </c>
      <c r="B17" s="57">
        <f t="shared" si="0"/>
        <v>179.607</v>
      </c>
      <c r="C17" s="58">
        <v>410</v>
      </c>
      <c r="D17" s="59">
        <v>34552</v>
      </c>
      <c r="E17" s="65">
        <f t="shared" si="1"/>
        <v>179.287</v>
      </c>
      <c r="F17" s="58">
        <v>360.5</v>
      </c>
      <c r="G17" s="66">
        <v>34552</v>
      </c>
      <c r="H17" s="57">
        <f t="shared" si="2"/>
        <v>176.457</v>
      </c>
      <c r="I17" s="58">
        <v>8</v>
      </c>
      <c r="J17" s="59">
        <v>34424</v>
      </c>
      <c r="K17" s="65">
        <f t="shared" si="3"/>
        <v>176.457</v>
      </c>
      <c r="L17" s="58">
        <v>8</v>
      </c>
      <c r="M17" s="66">
        <v>34424</v>
      </c>
      <c r="N17" s="120">
        <v>1462.41</v>
      </c>
      <c r="O17" s="63">
        <v>46.372582377</v>
      </c>
      <c r="Q17" s="5">
        <v>3.85</v>
      </c>
      <c r="R17" s="5">
        <v>3.53</v>
      </c>
      <c r="T17" s="1">
        <v>0.7</v>
      </c>
      <c r="U17" s="5">
        <v>0.7</v>
      </c>
      <c r="AM17" s="18">
        <v>36141</v>
      </c>
      <c r="AN17" s="19">
        <v>662.494</v>
      </c>
    </row>
    <row r="18" spans="1:40" ht="18" customHeight="1">
      <c r="A18" s="64">
        <v>2536</v>
      </c>
      <c r="B18" s="57">
        <f t="shared" si="0"/>
        <v>178.947</v>
      </c>
      <c r="C18" s="58">
        <v>322.4</v>
      </c>
      <c r="D18" s="59">
        <v>34580</v>
      </c>
      <c r="E18" s="65">
        <f t="shared" si="1"/>
        <v>178.607</v>
      </c>
      <c r="F18" s="58">
        <v>270.5</v>
      </c>
      <c r="G18" s="66">
        <v>34580</v>
      </c>
      <c r="H18" s="57">
        <f t="shared" si="2"/>
        <v>176.217</v>
      </c>
      <c r="I18" s="58" t="s">
        <v>17</v>
      </c>
      <c r="J18" s="59">
        <v>34416</v>
      </c>
      <c r="K18" s="65">
        <f t="shared" si="3"/>
        <v>176.217</v>
      </c>
      <c r="L18" s="58">
        <v>5.34</v>
      </c>
      <c r="M18" s="66">
        <v>34416</v>
      </c>
      <c r="N18" s="120">
        <v>1396.87</v>
      </c>
      <c r="O18" s="63">
        <v>44.294328639000014</v>
      </c>
      <c r="Q18" s="5">
        <v>3.19</v>
      </c>
      <c r="R18" s="5">
        <v>2.85</v>
      </c>
      <c r="T18" s="1">
        <v>0.46</v>
      </c>
      <c r="U18" s="5">
        <v>0.46</v>
      </c>
      <c r="AM18" s="18">
        <v>36507</v>
      </c>
      <c r="AN18" s="19">
        <v>1423.17</v>
      </c>
    </row>
    <row r="19" spans="1:40" ht="18" customHeight="1">
      <c r="A19" s="64">
        <v>2537</v>
      </c>
      <c r="B19" s="57">
        <f t="shared" si="0"/>
        <v>180.937</v>
      </c>
      <c r="C19" s="58">
        <v>746.8</v>
      </c>
      <c r="D19" s="59">
        <v>36419</v>
      </c>
      <c r="E19" s="65">
        <f t="shared" si="1"/>
        <v>180.467</v>
      </c>
      <c r="F19" s="58">
        <v>648.1</v>
      </c>
      <c r="G19" s="66">
        <v>36419</v>
      </c>
      <c r="H19" s="57">
        <f t="shared" si="2"/>
        <v>175.83700000000002</v>
      </c>
      <c r="I19" s="58">
        <v>15.04</v>
      </c>
      <c r="J19" s="59">
        <v>36250</v>
      </c>
      <c r="K19" s="65">
        <f t="shared" si="3"/>
        <v>175.83700000000002</v>
      </c>
      <c r="L19" s="58">
        <v>10.8</v>
      </c>
      <c r="M19" s="66">
        <v>36276</v>
      </c>
      <c r="N19" s="120">
        <v>2592.311</v>
      </c>
      <c r="O19" s="63">
        <v>82.2</v>
      </c>
      <c r="Q19" s="5">
        <v>5.18</v>
      </c>
      <c r="R19" s="5">
        <v>4.71</v>
      </c>
      <c r="T19" s="1">
        <v>0.08</v>
      </c>
      <c r="U19" s="5">
        <v>0.08</v>
      </c>
      <c r="AM19" s="18">
        <v>36873</v>
      </c>
      <c r="AN19" s="19">
        <v>1835.3</v>
      </c>
    </row>
    <row r="20" spans="1:40" ht="18" customHeight="1">
      <c r="A20" s="64">
        <v>2538</v>
      </c>
      <c r="B20" s="57">
        <f t="shared" si="0"/>
        <v>179.80700000000002</v>
      </c>
      <c r="C20" s="58">
        <v>601</v>
      </c>
      <c r="D20" s="59">
        <v>36404</v>
      </c>
      <c r="E20" s="65">
        <f t="shared" si="1"/>
        <v>179.467</v>
      </c>
      <c r="F20" s="58">
        <v>529.1</v>
      </c>
      <c r="G20" s="66">
        <v>36407</v>
      </c>
      <c r="H20" s="57">
        <f t="shared" si="2"/>
        <v>175.677</v>
      </c>
      <c r="I20" s="58">
        <v>19.04</v>
      </c>
      <c r="J20" s="59">
        <v>36318</v>
      </c>
      <c r="K20" s="65">
        <f t="shared" si="3"/>
        <v>175.677</v>
      </c>
      <c r="L20" s="58">
        <v>19.04</v>
      </c>
      <c r="M20" s="66">
        <v>36301</v>
      </c>
      <c r="N20" s="120">
        <v>2302.675</v>
      </c>
      <c r="O20" s="63">
        <v>72.82</v>
      </c>
      <c r="Q20" s="5">
        <v>4.05</v>
      </c>
      <c r="R20" s="5">
        <v>3.71</v>
      </c>
      <c r="T20" s="1">
        <v>-0.08</v>
      </c>
      <c r="U20" s="5">
        <v>-0.08</v>
      </c>
      <c r="AM20" s="18">
        <v>37239</v>
      </c>
      <c r="AN20" s="19">
        <v>1594.356</v>
      </c>
    </row>
    <row r="21" spans="1:40" ht="18" customHeight="1">
      <c r="A21" s="64">
        <v>2539</v>
      </c>
      <c r="B21" s="57">
        <f t="shared" si="0"/>
        <v>178.27700000000002</v>
      </c>
      <c r="C21" s="58">
        <v>340.6</v>
      </c>
      <c r="D21" s="59">
        <v>36392</v>
      </c>
      <c r="E21" s="65">
        <f t="shared" si="1"/>
        <v>178.237</v>
      </c>
      <c r="F21" s="58">
        <v>333.6</v>
      </c>
      <c r="G21" s="66">
        <v>36392</v>
      </c>
      <c r="H21" s="57">
        <f t="shared" si="2"/>
        <v>175.77700000000002</v>
      </c>
      <c r="I21" s="58">
        <v>10.96</v>
      </c>
      <c r="J21" s="59">
        <v>36250</v>
      </c>
      <c r="K21" s="65">
        <f t="shared" si="3"/>
        <v>175.77700000000002</v>
      </c>
      <c r="L21" s="58">
        <v>10.96</v>
      </c>
      <c r="M21" s="66">
        <v>36250</v>
      </c>
      <c r="N21" s="120">
        <v>1715.773</v>
      </c>
      <c r="O21" s="63">
        <v>54.41</v>
      </c>
      <c r="Q21" s="5">
        <v>2.52</v>
      </c>
      <c r="R21" s="5">
        <v>2.48</v>
      </c>
      <c r="T21" s="1">
        <v>0.02</v>
      </c>
      <c r="U21" s="5">
        <v>0.02</v>
      </c>
      <c r="AM21" s="18">
        <v>37605</v>
      </c>
      <c r="AN21" s="19"/>
    </row>
    <row r="22" spans="1:40" ht="18" customHeight="1">
      <c r="A22" s="64">
        <v>2540</v>
      </c>
      <c r="B22" s="57">
        <f t="shared" si="0"/>
        <v>178.497</v>
      </c>
      <c r="C22" s="58">
        <v>415.4</v>
      </c>
      <c r="D22" s="59">
        <v>36427</v>
      </c>
      <c r="E22" s="65">
        <f t="shared" si="1"/>
        <v>177.727</v>
      </c>
      <c r="F22" s="58">
        <v>269.9</v>
      </c>
      <c r="G22" s="66">
        <v>36406</v>
      </c>
      <c r="H22" s="57">
        <f t="shared" si="2"/>
        <v>175.677</v>
      </c>
      <c r="I22" s="58">
        <v>7.34</v>
      </c>
      <c r="J22" s="59">
        <v>36322</v>
      </c>
      <c r="K22" s="65">
        <f t="shared" si="3"/>
        <v>175.687</v>
      </c>
      <c r="L22" s="58">
        <v>7.34</v>
      </c>
      <c r="M22" s="66">
        <v>36296</v>
      </c>
      <c r="N22" s="120">
        <v>1475.556</v>
      </c>
      <c r="O22" s="63">
        <v>46.75</v>
      </c>
      <c r="Q22" s="5">
        <v>2.74</v>
      </c>
      <c r="R22" s="5">
        <v>1.97</v>
      </c>
      <c r="T22" s="1">
        <v>-0.08</v>
      </c>
      <c r="U22" s="5">
        <v>-0.07</v>
      </c>
      <c r="AM22" s="18">
        <v>37971</v>
      </c>
      <c r="AN22" s="19">
        <v>1346.788</v>
      </c>
    </row>
    <row r="23" spans="1:40" ht="18" customHeight="1">
      <c r="A23" s="64">
        <v>2541</v>
      </c>
      <c r="B23" s="57">
        <f t="shared" si="0"/>
        <v>178.247</v>
      </c>
      <c r="C23" s="58">
        <v>278.7</v>
      </c>
      <c r="D23" s="59">
        <v>34583</v>
      </c>
      <c r="E23" s="65">
        <f t="shared" si="1"/>
        <v>177.857</v>
      </c>
      <c r="F23" s="58">
        <v>228</v>
      </c>
      <c r="G23" s="66">
        <v>36411</v>
      </c>
      <c r="H23" s="57">
        <f t="shared" si="2"/>
        <v>175.477</v>
      </c>
      <c r="I23" s="58">
        <v>4.92</v>
      </c>
      <c r="J23" s="59">
        <v>36250</v>
      </c>
      <c r="K23" s="65">
        <f t="shared" si="3"/>
        <v>175.477</v>
      </c>
      <c r="L23" s="58">
        <v>4.8</v>
      </c>
      <c r="M23" s="66">
        <v>36292</v>
      </c>
      <c r="N23" s="120">
        <v>662.494</v>
      </c>
      <c r="O23" s="63">
        <v>21.01</v>
      </c>
      <c r="Q23" s="5">
        <v>2.49</v>
      </c>
      <c r="R23" s="5">
        <v>2.1</v>
      </c>
      <c r="T23" s="1">
        <v>-0.28</v>
      </c>
      <c r="U23" s="5">
        <v>-0.28</v>
      </c>
      <c r="AM23" s="18">
        <v>38337</v>
      </c>
      <c r="AN23" s="19"/>
    </row>
    <row r="24" spans="1:40" ht="18" customHeight="1">
      <c r="A24" s="64">
        <v>2542</v>
      </c>
      <c r="B24" s="57">
        <f t="shared" si="0"/>
        <v>177.977</v>
      </c>
      <c r="C24" s="58">
        <v>246.1</v>
      </c>
      <c r="D24" s="59">
        <v>37115</v>
      </c>
      <c r="E24" s="65">
        <f t="shared" si="1"/>
        <v>177.627</v>
      </c>
      <c r="F24" s="58">
        <v>203.4</v>
      </c>
      <c r="G24" s="66">
        <v>37116</v>
      </c>
      <c r="H24" s="57">
        <f t="shared" si="2"/>
        <v>175.467</v>
      </c>
      <c r="I24" s="58">
        <v>4.62</v>
      </c>
      <c r="J24" s="59">
        <v>36985</v>
      </c>
      <c r="K24" s="65">
        <f t="shared" si="3"/>
        <v>175.467</v>
      </c>
      <c r="L24" s="58">
        <v>4.62</v>
      </c>
      <c r="M24" s="66">
        <v>36985</v>
      </c>
      <c r="N24" s="120">
        <v>1423.17</v>
      </c>
      <c r="O24" s="63">
        <v>45.01</v>
      </c>
      <c r="Q24" s="5">
        <v>2.22</v>
      </c>
      <c r="R24" s="5">
        <v>1.87</v>
      </c>
      <c r="T24" s="1">
        <v>-0.29</v>
      </c>
      <c r="U24" s="5">
        <v>-0.29</v>
      </c>
      <c r="AM24" s="18">
        <v>38703</v>
      </c>
      <c r="AN24" s="69"/>
    </row>
    <row r="25" spans="1:40" ht="18" customHeight="1">
      <c r="A25" s="64">
        <v>2543</v>
      </c>
      <c r="B25" s="57">
        <f t="shared" si="0"/>
        <v>178.657</v>
      </c>
      <c r="C25" s="58">
        <v>366</v>
      </c>
      <c r="D25" s="59">
        <v>37078</v>
      </c>
      <c r="E25" s="65">
        <f t="shared" si="1"/>
        <v>178.407</v>
      </c>
      <c r="F25" s="58">
        <v>320</v>
      </c>
      <c r="G25" s="66">
        <v>37078</v>
      </c>
      <c r="H25" s="57">
        <f t="shared" si="2"/>
        <v>175.577</v>
      </c>
      <c r="I25" s="58">
        <v>6.4</v>
      </c>
      <c r="J25" s="59">
        <v>36991</v>
      </c>
      <c r="K25" s="65">
        <f t="shared" si="3"/>
        <v>175.577</v>
      </c>
      <c r="L25" s="58">
        <v>6.4</v>
      </c>
      <c r="M25" s="66">
        <v>36992</v>
      </c>
      <c r="N25" s="120">
        <v>1835.3</v>
      </c>
      <c r="O25" s="63">
        <v>58.2</v>
      </c>
      <c r="Q25" s="5">
        <v>2.9</v>
      </c>
      <c r="R25" s="5">
        <v>2.65</v>
      </c>
      <c r="T25" s="1">
        <v>-0.18</v>
      </c>
      <c r="U25" s="5">
        <v>-0.18</v>
      </c>
      <c r="AM25" s="18">
        <v>39069</v>
      </c>
      <c r="AN25" s="19">
        <v>2837.246</v>
      </c>
    </row>
    <row r="26" spans="1:40" ht="18" customHeight="1">
      <c r="A26" s="64">
        <v>2544</v>
      </c>
      <c r="B26" s="57">
        <f t="shared" si="0"/>
        <v>179.36700000000002</v>
      </c>
      <c r="C26" s="70">
        <v>499</v>
      </c>
      <c r="D26" s="59">
        <v>37481</v>
      </c>
      <c r="E26" s="65">
        <f t="shared" si="1"/>
        <v>178.877</v>
      </c>
      <c r="F26" s="58">
        <v>403.8</v>
      </c>
      <c r="G26" s="66">
        <v>37481</v>
      </c>
      <c r="H26" s="57">
        <f t="shared" si="2"/>
        <v>175.52700000000002</v>
      </c>
      <c r="I26" s="58">
        <v>5.21</v>
      </c>
      <c r="J26" s="59">
        <v>37374</v>
      </c>
      <c r="K26" s="65">
        <f t="shared" si="3"/>
        <v>175.537</v>
      </c>
      <c r="L26" s="58">
        <v>5.98</v>
      </c>
      <c r="M26" s="66">
        <v>37374</v>
      </c>
      <c r="N26" s="120">
        <v>1594.356</v>
      </c>
      <c r="O26" s="63">
        <v>50.56</v>
      </c>
      <c r="Q26" s="5">
        <v>3.61</v>
      </c>
      <c r="R26" s="5">
        <v>3.12</v>
      </c>
      <c r="T26" s="1">
        <v>-0.23</v>
      </c>
      <c r="U26" s="5">
        <v>-0.22</v>
      </c>
      <c r="AM26" s="18">
        <v>39435</v>
      </c>
      <c r="AN26" s="19">
        <v>1460.53</v>
      </c>
    </row>
    <row r="27" spans="1:40" ht="18" customHeight="1">
      <c r="A27" s="64">
        <v>2545</v>
      </c>
      <c r="B27" s="57">
        <f t="shared" si="0"/>
        <v>179.857</v>
      </c>
      <c r="C27" s="58">
        <v>618</v>
      </c>
      <c r="D27" s="59">
        <v>37497</v>
      </c>
      <c r="E27" s="65">
        <f t="shared" si="1"/>
        <v>179.507</v>
      </c>
      <c r="F27" s="58">
        <v>544.5</v>
      </c>
      <c r="G27" s="66">
        <v>37497</v>
      </c>
      <c r="H27" s="57">
        <f t="shared" si="2"/>
        <v>175.55700000000002</v>
      </c>
      <c r="I27" s="58">
        <v>5.7</v>
      </c>
      <c r="J27" s="59">
        <v>37378</v>
      </c>
      <c r="K27" s="65">
        <f t="shared" si="3"/>
        <v>175.55700000000002</v>
      </c>
      <c r="L27" s="58">
        <v>5.7</v>
      </c>
      <c r="M27" s="66">
        <v>37379</v>
      </c>
      <c r="N27" s="120" t="s">
        <v>19</v>
      </c>
      <c r="O27" s="63" t="s">
        <v>19</v>
      </c>
      <c r="Q27" s="5">
        <v>4.1</v>
      </c>
      <c r="R27" s="5">
        <v>3.75</v>
      </c>
      <c r="T27" s="1">
        <v>-0.2</v>
      </c>
      <c r="U27" s="5">
        <v>-0.2</v>
      </c>
      <c r="AM27" s="18">
        <v>39801</v>
      </c>
      <c r="AN27" s="71">
        <v>1968.44</v>
      </c>
    </row>
    <row r="28" spans="1:40" ht="18" customHeight="1">
      <c r="A28" s="64">
        <v>2546</v>
      </c>
      <c r="B28" s="57">
        <f t="shared" si="0"/>
        <v>178.447</v>
      </c>
      <c r="C28" s="58">
        <v>340.58</v>
      </c>
      <c r="D28" s="59">
        <v>41531</v>
      </c>
      <c r="E28" s="65">
        <f t="shared" si="1"/>
        <v>178.207</v>
      </c>
      <c r="F28" s="58">
        <v>300.37</v>
      </c>
      <c r="G28" s="66">
        <v>38606</v>
      </c>
      <c r="H28" s="57" t="s">
        <v>19</v>
      </c>
      <c r="I28" s="58" t="s">
        <v>19</v>
      </c>
      <c r="J28" s="59" t="s">
        <v>19</v>
      </c>
      <c r="K28" s="65">
        <f t="shared" si="3"/>
        <v>175.577</v>
      </c>
      <c r="L28" s="58">
        <v>7.6</v>
      </c>
      <c r="M28" s="66">
        <v>38436</v>
      </c>
      <c r="N28" s="120">
        <v>1346.788</v>
      </c>
      <c r="O28" s="72">
        <f>+N28*0.0317097</f>
        <v>42.7062434436</v>
      </c>
      <c r="Q28" s="5">
        <v>2.69</v>
      </c>
      <c r="R28" s="5">
        <v>2.45</v>
      </c>
      <c r="T28" s="68" t="s">
        <v>19</v>
      </c>
      <c r="U28" s="5">
        <v>-0.18</v>
      </c>
      <c r="AM28" s="18">
        <v>40167</v>
      </c>
      <c r="AN28" s="71">
        <v>1055.21</v>
      </c>
    </row>
    <row r="29" spans="1:40" ht="18" customHeight="1">
      <c r="A29" s="64">
        <v>2547</v>
      </c>
      <c r="B29" s="57">
        <f t="shared" si="0"/>
        <v>180.157</v>
      </c>
      <c r="C29" s="58" t="s">
        <v>19</v>
      </c>
      <c r="D29" s="59">
        <v>41534</v>
      </c>
      <c r="E29" s="65">
        <f t="shared" si="1"/>
        <v>179.957</v>
      </c>
      <c r="F29" s="58" t="s">
        <v>19</v>
      </c>
      <c r="G29" s="66">
        <v>41534</v>
      </c>
      <c r="H29" s="57">
        <f t="shared" si="2"/>
        <v>175.627</v>
      </c>
      <c r="I29" s="58" t="s">
        <v>19</v>
      </c>
      <c r="J29" s="59">
        <v>38438</v>
      </c>
      <c r="K29" s="65">
        <f t="shared" si="3"/>
        <v>175.627</v>
      </c>
      <c r="L29" s="58" t="s">
        <v>19</v>
      </c>
      <c r="M29" s="66">
        <v>38438</v>
      </c>
      <c r="N29" s="120" t="s">
        <v>19</v>
      </c>
      <c r="O29" s="63" t="s">
        <v>19</v>
      </c>
      <c r="Q29" s="5">
        <v>4.4</v>
      </c>
      <c r="R29" s="5">
        <v>4.2</v>
      </c>
      <c r="T29" s="1">
        <v>-0.13</v>
      </c>
      <c r="U29" s="5">
        <v>-0.13</v>
      </c>
      <c r="AM29" s="18">
        <v>40533</v>
      </c>
      <c r="AN29" s="73">
        <v>1289.42</v>
      </c>
    </row>
    <row r="30" spans="1:21" ht="18" customHeight="1">
      <c r="A30" s="74">
        <v>2548</v>
      </c>
      <c r="B30" s="75">
        <f t="shared" si="0"/>
        <v>182.817</v>
      </c>
      <c r="C30" s="76" t="s">
        <v>19</v>
      </c>
      <c r="D30" s="59">
        <v>38577</v>
      </c>
      <c r="E30" s="65">
        <f t="shared" si="1"/>
        <v>181.05700000000002</v>
      </c>
      <c r="F30" s="76" t="s">
        <v>19</v>
      </c>
      <c r="G30" s="66">
        <v>41546</v>
      </c>
      <c r="H30" s="57">
        <f t="shared" si="2"/>
        <v>175.537</v>
      </c>
      <c r="I30" s="76" t="s">
        <v>19</v>
      </c>
      <c r="J30" s="66">
        <v>38477</v>
      </c>
      <c r="K30" s="65">
        <f t="shared" si="3"/>
        <v>175.547</v>
      </c>
      <c r="L30" s="58" t="s">
        <v>19</v>
      </c>
      <c r="M30" s="66">
        <v>38477</v>
      </c>
      <c r="N30" s="120" t="s">
        <v>19</v>
      </c>
      <c r="O30" s="77" t="s">
        <v>19</v>
      </c>
      <c r="Q30" s="78">
        <v>7.06</v>
      </c>
      <c r="R30" s="5">
        <v>5.3</v>
      </c>
      <c r="T30" s="1">
        <v>-0.22</v>
      </c>
      <c r="U30" s="5">
        <v>-0.21</v>
      </c>
    </row>
    <row r="31" spans="1:21" ht="18" customHeight="1">
      <c r="A31" s="64">
        <v>2549</v>
      </c>
      <c r="B31" s="57">
        <f t="shared" si="0"/>
        <v>180.58700000000002</v>
      </c>
      <c r="C31" s="58">
        <v>831.88</v>
      </c>
      <c r="D31" s="59">
        <v>38972</v>
      </c>
      <c r="E31" s="65">
        <f t="shared" si="1"/>
        <v>180.207</v>
      </c>
      <c r="F31" s="58">
        <v>742.35</v>
      </c>
      <c r="G31" s="59">
        <v>38972</v>
      </c>
      <c r="H31" s="65">
        <f t="shared" si="2"/>
        <v>175.827</v>
      </c>
      <c r="I31" s="58">
        <v>16.08</v>
      </c>
      <c r="J31" s="59">
        <v>39172</v>
      </c>
      <c r="K31" s="65">
        <f t="shared" si="3"/>
        <v>175.83700000000002</v>
      </c>
      <c r="L31" s="58">
        <v>16.62</v>
      </c>
      <c r="M31" s="66">
        <v>39172</v>
      </c>
      <c r="N31" s="120">
        <v>2837.246</v>
      </c>
      <c r="O31" s="72">
        <f aca="true" t="shared" si="4" ref="O31:O47">+N31*0.0317097</f>
        <v>89.9682194862</v>
      </c>
      <c r="Q31" s="5">
        <v>4.83</v>
      </c>
      <c r="R31" s="5">
        <v>4.45</v>
      </c>
      <c r="T31" s="1">
        <v>0.07</v>
      </c>
      <c r="U31" s="5">
        <v>0.08</v>
      </c>
    </row>
    <row r="32" spans="1:20" ht="18" customHeight="1">
      <c r="A32" s="64">
        <v>2550</v>
      </c>
      <c r="B32" s="57">
        <v>178.477</v>
      </c>
      <c r="C32" s="58">
        <v>365.1</v>
      </c>
      <c r="D32" s="59">
        <v>38961</v>
      </c>
      <c r="E32" s="65">
        <v>178.07</v>
      </c>
      <c r="F32" s="58">
        <v>288.6</v>
      </c>
      <c r="G32" s="66">
        <v>38961</v>
      </c>
      <c r="H32" s="57">
        <v>175.767</v>
      </c>
      <c r="I32" s="58">
        <v>13.04</v>
      </c>
      <c r="J32" s="59">
        <v>39172</v>
      </c>
      <c r="K32" s="65">
        <v>175.77</v>
      </c>
      <c r="L32" s="58">
        <v>13.04</v>
      </c>
      <c r="M32" s="59">
        <v>39172</v>
      </c>
      <c r="N32" s="121">
        <v>1460.53</v>
      </c>
      <c r="O32" s="72">
        <f t="shared" si="4"/>
        <v>46.312968141</v>
      </c>
      <c r="Q32" s="5">
        <f aca="true" t="shared" si="5" ref="Q32:Q47">B32-$Q$4</f>
        <v>2.719999999999999</v>
      </c>
      <c r="T32" s="5">
        <f aca="true" t="shared" si="6" ref="T32:T47">H32-$Q$4</f>
        <v>0.009999999999990905</v>
      </c>
    </row>
    <row r="33" spans="1:20" ht="18" customHeight="1">
      <c r="A33" s="64">
        <v>2551</v>
      </c>
      <c r="B33" s="79">
        <v>178.54</v>
      </c>
      <c r="C33" s="80">
        <v>334.7</v>
      </c>
      <c r="D33" s="81">
        <v>207</v>
      </c>
      <c r="E33" s="82">
        <v>177.6</v>
      </c>
      <c r="F33" s="80">
        <v>197</v>
      </c>
      <c r="G33" s="83">
        <v>209</v>
      </c>
      <c r="H33" s="79">
        <v>175.52</v>
      </c>
      <c r="I33" s="80">
        <v>12.04</v>
      </c>
      <c r="J33" s="59">
        <v>39158</v>
      </c>
      <c r="K33" s="82">
        <v>175.52</v>
      </c>
      <c r="L33" s="80">
        <v>12.04</v>
      </c>
      <c r="M33" s="83">
        <v>77</v>
      </c>
      <c r="N33" s="122">
        <v>1968.44</v>
      </c>
      <c r="O33" s="72">
        <f t="shared" si="4"/>
        <v>62.418641868</v>
      </c>
      <c r="Q33" s="5">
        <f t="shared" si="5"/>
        <v>2.782999999999987</v>
      </c>
      <c r="T33" s="5">
        <f t="shared" si="6"/>
        <v>-0.23699999999999477</v>
      </c>
    </row>
    <row r="34" spans="1:20" ht="18" customHeight="1">
      <c r="A34" s="64">
        <v>2552</v>
      </c>
      <c r="B34" s="79">
        <v>178.407</v>
      </c>
      <c r="C34" s="80">
        <v>296</v>
      </c>
      <c r="D34" s="81">
        <v>268</v>
      </c>
      <c r="E34" s="82">
        <v>177.98</v>
      </c>
      <c r="F34" s="80">
        <v>239.26</v>
      </c>
      <c r="G34" s="83">
        <v>268</v>
      </c>
      <c r="H34" s="79">
        <v>175.397</v>
      </c>
      <c r="I34" s="80">
        <v>7.33</v>
      </c>
      <c r="J34" s="59">
        <v>39170</v>
      </c>
      <c r="K34" s="82">
        <v>175.4</v>
      </c>
      <c r="L34" s="80">
        <v>7.33</v>
      </c>
      <c r="M34" s="83">
        <v>89</v>
      </c>
      <c r="N34" s="122">
        <v>1055.21</v>
      </c>
      <c r="O34" s="72">
        <f t="shared" si="4"/>
        <v>33.460392537000004</v>
      </c>
      <c r="Q34" s="5">
        <f t="shared" si="5"/>
        <v>2.6500000000000057</v>
      </c>
      <c r="T34" s="5">
        <f t="shared" si="6"/>
        <v>-0.36000000000001364</v>
      </c>
    </row>
    <row r="35" spans="1:20" ht="18" customHeight="1">
      <c r="A35" s="64">
        <v>2553</v>
      </c>
      <c r="B35" s="79">
        <v>178.46</v>
      </c>
      <c r="C35" s="80">
        <v>353.55</v>
      </c>
      <c r="D35" s="81">
        <v>261</v>
      </c>
      <c r="E35" s="82">
        <v>178.07</v>
      </c>
      <c r="F35" s="80">
        <v>297.8</v>
      </c>
      <c r="G35" s="83">
        <v>261</v>
      </c>
      <c r="H35" s="79">
        <v>175.306</v>
      </c>
      <c r="I35" s="80">
        <v>4.94</v>
      </c>
      <c r="J35" s="59">
        <v>40315</v>
      </c>
      <c r="K35" s="82">
        <v>175.307</v>
      </c>
      <c r="L35" s="80">
        <v>4.94</v>
      </c>
      <c r="M35" s="66">
        <v>40315</v>
      </c>
      <c r="N35" s="122">
        <v>1289.42</v>
      </c>
      <c r="O35" s="72">
        <f t="shared" si="4"/>
        <v>40.887121374</v>
      </c>
      <c r="Q35" s="5">
        <f t="shared" si="5"/>
        <v>2.703000000000003</v>
      </c>
      <c r="T35" s="78">
        <f t="shared" si="6"/>
        <v>-0.4509999999999934</v>
      </c>
    </row>
    <row r="36" spans="1:20" ht="18" customHeight="1">
      <c r="A36" s="64">
        <v>2554</v>
      </c>
      <c r="B36" s="79">
        <v>180.857</v>
      </c>
      <c r="C36" s="80">
        <v>891.4</v>
      </c>
      <c r="D36" s="81">
        <v>40756</v>
      </c>
      <c r="E36" s="82">
        <v>179.452</v>
      </c>
      <c r="F36" s="80">
        <v>557.75</v>
      </c>
      <c r="G36" s="83">
        <v>40756</v>
      </c>
      <c r="H36" s="79">
        <v>175.397</v>
      </c>
      <c r="I36" s="80">
        <v>9.2</v>
      </c>
      <c r="J36" s="59">
        <v>41021</v>
      </c>
      <c r="K36" s="82">
        <v>175.404</v>
      </c>
      <c r="L36" s="80">
        <v>9.2</v>
      </c>
      <c r="M36" s="66">
        <v>40642</v>
      </c>
      <c r="N36" s="122">
        <v>3040.67</v>
      </c>
      <c r="O36" s="85">
        <f t="shared" si="4"/>
        <v>96.418733499</v>
      </c>
      <c r="Q36" s="5">
        <f t="shared" si="5"/>
        <v>5.099999999999994</v>
      </c>
      <c r="T36" s="5">
        <f t="shared" si="6"/>
        <v>-0.36000000000001364</v>
      </c>
    </row>
    <row r="37" spans="1:20" ht="18" customHeight="1">
      <c r="A37" s="64">
        <v>2555</v>
      </c>
      <c r="B37" s="79">
        <v>178.117</v>
      </c>
      <c r="C37" s="80">
        <v>358.8</v>
      </c>
      <c r="D37" s="81">
        <v>41167</v>
      </c>
      <c r="E37" s="82">
        <v>177.882</v>
      </c>
      <c r="F37" s="80">
        <v>309.4</v>
      </c>
      <c r="G37" s="83">
        <v>41167</v>
      </c>
      <c r="H37" s="79">
        <v>175.427</v>
      </c>
      <c r="I37" s="80">
        <v>8.65</v>
      </c>
      <c r="J37" s="59">
        <v>40643</v>
      </c>
      <c r="K37" s="82">
        <v>175.434</v>
      </c>
      <c r="L37" s="80">
        <v>8.65</v>
      </c>
      <c r="M37" s="66">
        <v>41009</v>
      </c>
      <c r="N37" s="122">
        <v>1470.45</v>
      </c>
      <c r="O37" s="85">
        <f t="shared" si="4"/>
        <v>46.627528365</v>
      </c>
      <c r="Q37" s="5">
        <f t="shared" si="5"/>
        <v>2.359999999999985</v>
      </c>
      <c r="T37" s="5">
        <f t="shared" si="6"/>
        <v>-0.3300000000000125</v>
      </c>
    </row>
    <row r="38" spans="1:20" ht="18" customHeight="1">
      <c r="A38" s="64">
        <v>2556</v>
      </c>
      <c r="B38" s="79">
        <v>178.56</v>
      </c>
      <c r="C38" s="80">
        <v>384</v>
      </c>
      <c r="D38" s="81">
        <v>41545</v>
      </c>
      <c r="E38" s="82">
        <v>178.2</v>
      </c>
      <c r="F38" s="80">
        <v>321</v>
      </c>
      <c r="G38" s="83">
        <v>41545</v>
      </c>
      <c r="H38" s="79">
        <v>175.43</v>
      </c>
      <c r="I38" s="80">
        <v>6.64</v>
      </c>
      <c r="J38" s="59">
        <v>41396</v>
      </c>
      <c r="K38" s="82">
        <v>175.44</v>
      </c>
      <c r="L38" s="80">
        <v>7.12</v>
      </c>
      <c r="M38" s="66">
        <v>41396</v>
      </c>
      <c r="N38" s="122">
        <v>1472.96</v>
      </c>
      <c r="O38" s="85">
        <f t="shared" si="4"/>
        <v>46.707119712</v>
      </c>
      <c r="Q38" s="5">
        <f t="shared" si="5"/>
        <v>2.8029999999999973</v>
      </c>
      <c r="T38" s="5">
        <f t="shared" si="6"/>
        <v>-0.3269999999999982</v>
      </c>
    </row>
    <row r="39" spans="1:20" ht="18" customHeight="1">
      <c r="A39" s="64">
        <v>2557</v>
      </c>
      <c r="B39" s="79">
        <v>177.977</v>
      </c>
      <c r="C39" s="80">
        <v>254.6</v>
      </c>
      <c r="D39" s="81">
        <v>41882</v>
      </c>
      <c r="E39" s="82">
        <v>177.828</v>
      </c>
      <c r="F39" s="80">
        <v>236.6</v>
      </c>
      <c r="G39" s="83">
        <v>41882</v>
      </c>
      <c r="H39" s="79">
        <v>175.457</v>
      </c>
      <c r="I39" s="80">
        <v>7.84</v>
      </c>
      <c r="J39" s="59">
        <v>41773</v>
      </c>
      <c r="K39" s="82">
        <v>175.464</v>
      </c>
      <c r="L39" s="80">
        <v>7.84</v>
      </c>
      <c r="M39" s="66">
        <v>41773</v>
      </c>
      <c r="N39" s="122">
        <v>1286.16</v>
      </c>
      <c r="O39" s="85">
        <f t="shared" si="4"/>
        <v>40.783747752000004</v>
      </c>
      <c r="Q39" s="5">
        <f t="shared" si="5"/>
        <v>2.219999999999999</v>
      </c>
      <c r="T39" s="5">
        <f t="shared" si="6"/>
        <v>-0.30000000000001137</v>
      </c>
    </row>
    <row r="40" spans="1:20" ht="18" customHeight="1">
      <c r="A40" s="64">
        <v>2558</v>
      </c>
      <c r="B40" s="79">
        <v>179.387</v>
      </c>
      <c r="C40" s="80">
        <v>475.2</v>
      </c>
      <c r="D40" s="81">
        <v>42230</v>
      </c>
      <c r="E40" s="82">
        <v>178.825</v>
      </c>
      <c r="F40" s="80">
        <v>378.2</v>
      </c>
      <c r="G40" s="83">
        <v>42230</v>
      </c>
      <c r="H40" s="79">
        <v>175.247</v>
      </c>
      <c r="I40" s="80">
        <v>3.3</v>
      </c>
      <c r="J40" s="59">
        <v>42092</v>
      </c>
      <c r="K40" s="82">
        <v>175.251</v>
      </c>
      <c r="L40" s="80">
        <v>3.3</v>
      </c>
      <c r="M40" s="66">
        <v>42092</v>
      </c>
      <c r="N40" s="122">
        <v>1003.57</v>
      </c>
      <c r="O40" s="85">
        <f t="shared" si="4"/>
        <v>31.822903629000002</v>
      </c>
      <c r="Q40" s="5">
        <f t="shared" si="5"/>
        <v>3.6299999999999955</v>
      </c>
      <c r="T40" s="5">
        <f t="shared" si="6"/>
        <v>-0.5099999999999909</v>
      </c>
    </row>
    <row r="41" spans="1:20" ht="18" customHeight="1">
      <c r="A41" s="64">
        <v>2559</v>
      </c>
      <c r="B41" s="79">
        <v>178.757</v>
      </c>
      <c r="C41" s="80">
        <v>464.8</v>
      </c>
      <c r="D41" s="81">
        <v>42631</v>
      </c>
      <c r="E41" s="82">
        <v>178.129</v>
      </c>
      <c r="F41" s="80">
        <v>333.4</v>
      </c>
      <c r="G41" s="83">
        <v>42632</v>
      </c>
      <c r="H41" s="79">
        <v>175.117</v>
      </c>
      <c r="I41" s="80">
        <v>3.36</v>
      </c>
      <c r="J41" s="59">
        <v>42506</v>
      </c>
      <c r="K41" s="82">
        <v>175.132</v>
      </c>
      <c r="L41" s="80">
        <v>3.59</v>
      </c>
      <c r="M41" s="66">
        <v>42506</v>
      </c>
      <c r="N41" s="122">
        <v>1146.75</v>
      </c>
      <c r="O41" s="85">
        <f t="shared" si="4"/>
        <v>36.363098475</v>
      </c>
      <c r="Q41" s="5">
        <f t="shared" si="5"/>
        <v>3</v>
      </c>
      <c r="T41" s="5">
        <f t="shared" si="6"/>
        <v>-0.6400000000000148</v>
      </c>
    </row>
    <row r="42" spans="1:20" ht="18" customHeight="1">
      <c r="A42" s="64">
        <v>2560</v>
      </c>
      <c r="B42" s="79">
        <v>178.377</v>
      </c>
      <c r="C42" s="80">
        <v>327.15</v>
      </c>
      <c r="D42" s="81">
        <v>42987</v>
      </c>
      <c r="E42" s="82">
        <v>177.875</v>
      </c>
      <c r="F42" s="80">
        <v>257.5</v>
      </c>
      <c r="G42" s="83">
        <v>42987</v>
      </c>
      <c r="H42" s="79">
        <v>175.257</v>
      </c>
      <c r="I42" s="80">
        <v>5.2</v>
      </c>
      <c r="J42" s="59">
        <v>42839</v>
      </c>
      <c r="K42" s="82">
        <v>175.257</v>
      </c>
      <c r="L42" s="80">
        <v>5.2</v>
      </c>
      <c r="M42" s="66">
        <v>42839</v>
      </c>
      <c r="N42" s="122">
        <v>1507.25</v>
      </c>
      <c r="O42" s="85">
        <f t="shared" si="4"/>
        <v>47.794445325</v>
      </c>
      <c r="Q42" s="5">
        <f t="shared" si="5"/>
        <v>2.6200000000000045</v>
      </c>
      <c r="T42" s="5">
        <f t="shared" si="6"/>
        <v>-0.5</v>
      </c>
    </row>
    <row r="43" spans="1:20" ht="18" customHeight="1">
      <c r="A43" s="64">
        <v>2561</v>
      </c>
      <c r="B43" s="79">
        <v>179.657</v>
      </c>
      <c r="C43" s="80">
        <v>495.4</v>
      </c>
      <c r="D43" s="81">
        <v>43331</v>
      </c>
      <c r="E43" s="82">
        <v>179.072</v>
      </c>
      <c r="F43" s="80">
        <v>412.8</v>
      </c>
      <c r="G43" s="83">
        <v>43331</v>
      </c>
      <c r="H43" s="79">
        <v>175.337</v>
      </c>
      <c r="I43" s="80">
        <v>7.54</v>
      </c>
      <c r="J43" s="59">
        <v>241543</v>
      </c>
      <c r="K43" s="82">
        <v>175.347</v>
      </c>
      <c r="L43" s="80">
        <v>7.9</v>
      </c>
      <c r="M43" s="66">
        <v>241542</v>
      </c>
      <c r="N43" s="122">
        <v>1311.48</v>
      </c>
      <c r="O43" s="85">
        <f t="shared" si="4"/>
        <v>41.586637356000004</v>
      </c>
      <c r="Q43" s="5">
        <f t="shared" si="5"/>
        <v>3.9000000000000057</v>
      </c>
      <c r="T43" s="5">
        <f t="shared" si="6"/>
        <v>-0.4200000000000159</v>
      </c>
    </row>
    <row r="44" spans="1:20" ht="18" customHeight="1">
      <c r="A44" s="64">
        <v>2562</v>
      </c>
      <c r="B44" s="79">
        <v>179.007</v>
      </c>
      <c r="C44" s="80">
        <v>406.45</v>
      </c>
      <c r="D44" s="81">
        <v>43702</v>
      </c>
      <c r="E44" s="82">
        <v>178.597</v>
      </c>
      <c r="F44" s="80">
        <v>348</v>
      </c>
      <c r="G44" s="83">
        <v>43702</v>
      </c>
      <c r="H44" s="79">
        <v>175.27</v>
      </c>
      <c r="I44" s="80">
        <v>4.02</v>
      </c>
      <c r="J44" s="59">
        <v>241923</v>
      </c>
      <c r="K44" s="82">
        <v>175.27</v>
      </c>
      <c r="L44" s="80">
        <v>4.02</v>
      </c>
      <c r="M44" s="66">
        <v>241923</v>
      </c>
      <c r="N44" s="122">
        <v>1065.4</v>
      </c>
      <c r="O44" s="85">
        <f t="shared" si="4"/>
        <v>33.78351438000001</v>
      </c>
      <c r="Q44" s="5">
        <f t="shared" si="5"/>
        <v>3.25</v>
      </c>
      <c r="T44" s="5">
        <f t="shared" si="6"/>
        <v>-0.48699999999999477</v>
      </c>
    </row>
    <row r="45" spans="1:20" ht="18" customHeight="1">
      <c r="A45" s="64">
        <v>2563</v>
      </c>
      <c r="B45" s="79">
        <v>180.017</v>
      </c>
      <c r="C45" s="80">
        <v>582.9</v>
      </c>
      <c r="D45" s="81">
        <v>44047</v>
      </c>
      <c r="E45" s="82">
        <v>179.5</v>
      </c>
      <c r="F45" s="80">
        <v>483</v>
      </c>
      <c r="G45" s="83">
        <v>44066</v>
      </c>
      <c r="H45" s="79">
        <v>175.337</v>
      </c>
      <c r="I45" s="80">
        <v>4.74</v>
      </c>
      <c r="J45" s="59">
        <v>242272</v>
      </c>
      <c r="K45" s="82">
        <v>175.337</v>
      </c>
      <c r="L45" s="80">
        <v>4.74</v>
      </c>
      <c r="M45" s="66">
        <v>242272</v>
      </c>
      <c r="N45" s="122">
        <v>1190.39</v>
      </c>
      <c r="O45" s="85">
        <f t="shared" si="4"/>
        <v>37.74690978300001</v>
      </c>
      <c r="Q45" s="5">
        <f t="shared" si="5"/>
        <v>4.259999999999991</v>
      </c>
      <c r="T45" s="5">
        <f t="shared" si="6"/>
        <v>-0.4200000000000159</v>
      </c>
    </row>
    <row r="46" spans="1:20" ht="18" customHeight="1">
      <c r="A46" s="64">
        <v>2564</v>
      </c>
      <c r="B46" s="79">
        <v>176.857</v>
      </c>
      <c r="C46" s="80">
        <v>168.8</v>
      </c>
      <c r="D46" s="81">
        <v>44493</v>
      </c>
      <c r="E46" s="82">
        <v>176.66</v>
      </c>
      <c r="F46" s="80">
        <v>134.6</v>
      </c>
      <c r="G46" s="83">
        <v>44428</v>
      </c>
      <c r="H46" s="79">
        <v>175.447</v>
      </c>
      <c r="I46" s="80">
        <v>6.1</v>
      </c>
      <c r="J46" s="59">
        <v>242955</v>
      </c>
      <c r="K46" s="82">
        <v>175.453</v>
      </c>
      <c r="L46" s="80">
        <v>6.1</v>
      </c>
      <c r="M46" s="66">
        <v>242955</v>
      </c>
      <c r="N46" s="122">
        <v>850.25</v>
      </c>
      <c r="O46" s="85">
        <f t="shared" si="4"/>
        <v>26.961172425</v>
      </c>
      <c r="Q46" s="5">
        <f t="shared" si="5"/>
        <v>1.0999999999999943</v>
      </c>
      <c r="T46" s="5">
        <f t="shared" si="6"/>
        <v>-0.3100000000000023</v>
      </c>
    </row>
    <row r="47" spans="1:20" ht="18" customHeight="1">
      <c r="A47" s="64">
        <v>2565</v>
      </c>
      <c r="B47" s="79">
        <v>180.507</v>
      </c>
      <c r="C47" s="80">
        <v>627.6</v>
      </c>
      <c r="D47" s="81">
        <v>44818</v>
      </c>
      <c r="E47" s="82">
        <v>179.921</v>
      </c>
      <c r="F47" s="80">
        <v>536.4</v>
      </c>
      <c r="G47" s="83">
        <v>44818</v>
      </c>
      <c r="H47" s="79">
        <v>175.437</v>
      </c>
      <c r="I47" s="80">
        <v>7.1</v>
      </c>
      <c r="J47" s="59">
        <v>242979</v>
      </c>
      <c r="K47" s="82">
        <v>175.437</v>
      </c>
      <c r="L47" s="80">
        <v>7.1</v>
      </c>
      <c r="M47" s="66">
        <v>242979</v>
      </c>
      <c r="N47" s="122">
        <v>1810.7</v>
      </c>
      <c r="O47" s="85">
        <f t="shared" si="4"/>
        <v>57.41675379</v>
      </c>
      <c r="Q47" s="5">
        <f t="shared" si="5"/>
        <v>4.75</v>
      </c>
      <c r="T47" s="5">
        <f t="shared" si="6"/>
        <v>-0.3199999999999932</v>
      </c>
    </row>
    <row r="48" spans="1:20" ht="18" customHeight="1">
      <c r="A48" s="64"/>
      <c r="B48" s="79"/>
      <c r="C48" s="80"/>
      <c r="D48" s="81"/>
      <c r="E48" s="82"/>
      <c r="F48" s="80"/>
      <c r="G48" s="83"/>
      <c r="H48" s="79"/>
      <c r="I48" s="80"/>
      <c r="J48" s="59"/>
      <c r="K48" s="82"/>
      <c r="L48" s="80"/>
      <c r="M48" s="66"/>
      <c r="N48" s="122"/>
      <c r="O48" s="85"/>
      <c r="Q48" s="5"/>
      <c r="T48" s="5"/>
    </row>
    <row r="49" spans="1:20" ht="18" customHeight="1">
      <c r="A49" s="64"/>
      <c r="B49" s="79"/>
      <c r="C49" s="80"/>
      <c r="D49" s="81"/>
      <c r="E49" s="84"/>
      <c r="F49" s="80"/>
      <c r="G49" s="83"/>
      <c r="H49" s="79"/>
      <c r="I49" s="80"/>
      <c r="J49" s="59"/>
      <c r="K49" s="82"/>
      <c r="L49" s="80"/>
      <c r="M49" s="66"/>
      <c r="N49" s="122"/>
      <c r="O49" s="85"/>
      <c r="Q49" s="5"/>
      <c r="T49" s="5"/>
    </row>
    <row r="50" spans="1:20" ht="18" customHeight="1">
      <c r="A50" s="124" t="s">
        <v>3</v>
      </c>
      <c r="B50" s="57">
        <f>MAX(B9:B49)</f>
        <v>182.817</v>
      </c>
      <c r="C50" s="58">
        <f>MAX(C31:C49,C9:C28)</f>
        <v>891.4</v>
      </c>
      <c r="D50" s="81">
        <v>239083</v>
      </c>
      <c r="E50" s="65">
        <f>MAX(E9:E49)</f>
        <v>181.05700000000002</v>
      </c>
      <c r="F50" s="58">
        <f>MAX(F31:F49,F9:F28)</f>
        <v>742.35</v>
      </c>
      <c r="G50" s="66">
        <v>237299</v>
      </c>
      <c r="H50" s="57">
        <f>MAX(H29:H49,H13:H27,H9:H11)</f>
        <v>176.61700000000002</v>
      </c>
      <c r="I50" s="58">
        <f>MAX(I31:I49,I15:I27,I13,I9:I11)</f>
        <v>19.04</v>
      </c>
      <c r="J50" s="59">
        <v>233184</v>
      </c>
      <c r="K50" s="65">
        <f>MAX(K9:K49)</f>
        <v>176.61700000000002</v>
      </c>
      <c r="L50" s="58">
        <f>MAX(L31:L49,L9:L28)</f>
        <v>19.04</v>
      </c>
      <c r="M50" s="66">
        <v>233167</v>
      </c>
      <c r="N50" s="120">
        <f>MAX(N31:N49,N28,N9:N26)</f>
        <v>3040.67</v>
      </c>
      <c r="O50" s="63">
        <f>MAX(O31:O49,O28,O9:O26)</f>
        <v>96.418733499</v>
      </c>
      <c r="Q50" s="5"/>
      <c r="T50" s="5"/>
    </row>
    <row r="51" spans="1:15" ht="18" customHeight="1">
      <c r="A51" s="124" t="s">
        <v>13</v>
      </c>
      <c r="B51" s="57">
        <f>AVERAGE(B9:B49)</f>
        <v>179.2303076923077</v>
      </c>
      <c r="C51" s="58">
        <f>AVERAGE(C31:C49,C9:C28)</f>
        <v>443.2381081081081</v>
      </c>
      <c r="D51" s="59"/>
      <c r="E51" s="65">
        <f>AVERAGE(E9:E49)</f>
        <v>178.76953846153845</v>
      </c>
      <c r="F51" s="58">
        <f>AVERAGE(F31:F49,F9:F28)</f>
        <v>362.8575675675676</v>
      </c>
      <c r="G51" s="66"/>
      <c r="H51" s="57">
        <f>AVERAGE(H29:H49,H13:H27,H9:H11)</f>
        <v>175.721</v>
      </c>
      <c r="I51" s="58">
        <f>AVERAGE(I31:I49,I15:I27,I13,I9:I11,)</f>
        <v>7.527352941176469</v>
      </c>
      <c r="J51" s="59"/>
      <c r="K51" s="65">
        <f>AVERAGE(K9:K49)</f>
        <v>175.75087179487176</v>
      </c>
      <c r="L51" s="58">
        <f>AVERAGE(L31:L49,L9:L28)</f>
        <v>7.475945945945948</v>
      </c>
      <c r="M51" s="66"/>
      <c r="N51" s="120">
        <f>AVERAGE(N31:N49,N28,N9:N26)</f>
        <v>1551.6838611111116</v>
      </c>
      <c r="O51" s="63">
        <f>AVERAGE(O31:O49,O28,O9:O26)</f>
        <v>49.193880692911115</v>
      </c>
    </row>
    <row r="52" spans="1:15" ht="18" customHeight="1">
      <c r="A52" s="124" t="s">
        <v>4</v>
      </c>
      <c r="B52" s="57">
        <f>MIN(B9:B49)</f>
        <v>176.857</v>
      </c>
      <c r="C52" s="135">
        <f>MIN(C31:C49,C9:C28)</f>
        <v>168.8</v>
      </c>
      <c r="D52" s="59">
        <v>230697</v>
      </c>
      <c r="E52" s="65">
        <f>MIN(E9:E49)</f>
        <v>176.66</v>
      </c>
      <c r="F52" s="58">
        <f>MIN(F31:F49,F9:F28)</f>
        <v>134.6</v>
      </c>
      <c r="G52" s="66">
        <v>230697</v>
      </c>
      <c r="H52" s="57">
        <f>MIN(H29:H49,H13:H27,H9:H11)</f>
        <v>175.117</v>
      </c>
      <c r="I52" s="58">
        <f>MIN(I31:I49,I15:I27,I13,I9:I11)</f>
        <v>3.3</v>
      </c>
      <c r="J52" s="59">
        <v>240419</v>
      </c>
      <c r="K52" s="136">
        <f>MIN(K9:K49)</f>
        <v>175.132</v>
      </c>
      <c r="L52" s="57">
        <f>MIN(L9:L49)</f>
        <v>3.12</v>
      </c>
      <c r="M52" s="66">
        <v>230250</v>
      </c>
      <c r="N52" s="120">
        <f>MIN(N31:N49,N28,N9:N26)</f>
        <v>662.494</v>
      </c>
      <c r="O52" s="63">
        <f>MIN(O31:O49,O28,O9:O26)</f>
        <v>21.01</v>
      </c>
    </row>
    <row r="53" spans="1:15" ht="24" customHeight="1">
      <c r="A53" s="128" t="s">
        <v>29</v>
      </c>
      <c r="B53" s="127"/>
      <c r="C53" s="1"/>
      <c r="D53" s="129"/>
      <c r="E53" s="126"/>
      <c r="F53" s="127"/>
      <c r="G53" s="129"/>
      <c r="H53" s="127"/>
      <c r="I53" s="127"/>
      <c r="J53" s="129"/>
      <c r="K53" s="127"/>
      <c r="L53" s="127"/>
      <c r="M53" s="129"/>
      <c r="N53" s="127"/>
      <c r="O53" s="127"/>
    </row>
    <row r="54" spans="1:15" ht="18" customHeight="1">
      <c r="A54" s="73"/>
      <c r="B54" s="130" t="s">
        <v>18</v>
      </c>
      <c r="C54" s="71"/>
      <c r="D54" s="1"/>
      <c r="E54" s="131"/>
      <c r="F54" s="132"/>
      <c r="G54" s="133"/>
      <c r="H54" s="131"/>
      <c r="I54" s="131"/>
      <c r="J54" s="134"/>
      <c r="K54" s="71"/>
      <c r="L54" s="71"/>
      <c r="M54" s="134"/>
      <c r="N54" s="73"/>
      <c r="O54" s="73"/>
    </row>
    <row r="55" spans="1:15" ht="22.5" customHeight="1">
      <c r="A55" s="73"/>
      <c r="B55" s="73"/>
      <c r="C55" s="71"/>
      <c r="D55" s="134"/>
      <c r="E55" s="73"/>
      <c r="F55" s="73"/>
      <c r="G55" s="134"/>
      <c r="H55" s="73"/>
      <c r="I55" s="73"/>
      <c r="J55" s="134"/>
      <c r="K55" s="71"/>
      <c r="L55" s="71"/>
      <c r="M55" s="134"/>
      <c r="N55" s="73"/>
      <c r="O55" s="73"/>
    </row>
    <row r="56" spans="2:12" ht="18.75">
      <c r="B56" s="1"/>
      <c r="C56" s="1"/>
      <c r="F56" s="1"/>
      <c r="H56" s="1"/>
      <c r="I56" s="1"/>
      <c r="K56" s="1"/>
      <c r="L56" s="1"/>
    </row>
  </sheetData>
  <sheetProtection/>
  <printOptions/>
  <pageMargins left="0.7086614173228347" right="0.11811023622047245" top="0.3937007874015748" bottom="0.3937007874015748" header="0.5118110236220472" footer="0.03937007874015748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102"/>
  <sheetViews>
    <sheetView zoomScalePageLayoutView="0" workbookViewId="0" topLeftCell="A19">
      <selection activeCell="AE48" sqref="AE48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13" style="1" customWidth="1"/>
    <col min="26" max="26" width="14.66015625" style="1" customWidth="1"/>
    <col min="27" max="27" width="11.16015625" style="1" customWidth="1"/>
    <col min="28" max="28" width="13.66015625" style="1" customWidth="1"/>
    <col min="29" max="29" width="7.66015625" style="1" customWidth="1"/>
    <col min="30" max="16384" width="9.33203125" style="1" customWidth="1"/>
  </cols>
  <sheetData>
    <row r="2" spans="28:29" ht="18.75">
      <c r="AB2" s="87">
        <v>175.757</v>
      </c>
      <c r="AC2" s="4" t="s">
        <v>24</v>
      </c>
    </row>
    <row r="3" spans="24:28" ht="18.75">
      <c r="X3" s="137" t="s">
        <v>20</v>
      </c>
      <c r="Y3" s="102" t="s">
        <v>21</v>
      </c>
      <c r="Z3" s="103" t="s">
        <v>25</v>
      </c>
      <c r="AA3" s="102" t="s">
        <v>23</v>
      </c>
      <c r="AB3" s="103" t="s">
        <v>27</v>
      </c>
    </row>
    <row r="4" spans="24:28" ht="18.75">
      <c r="X4" s="138"/>
      <c r="Y4" s="104" t="s">
        <v>22</v>
      </c>
      <c r="Z4" s="105" t="s">
        <v>26</v>
      </c>
      <c r="AA4" s="104" t="s">
        <v>22</v>
      </c>
      <c r="AB4" s="105" t="s">
        <v>26</v>
      </c>
    </row>
    <row r="5" spans="24:29" ht="18.75">
      <c r="X5" s="106">
        <v>2527</v>
      </c>
      <c r="Y5" s="88">
        <v>3.02</v>
      </c>
      <c r="Z5" s="89">
        <v>330.8</v>
      </c>
      <c r="AA5" s="107"/>
      <c r="AB5" s="108"/>
      <c r="AC5" s="90"/>
    </row>
    <row r="6" spans="24:29" ht="18.75">
      <c r="X6" s="106">
        <v>2528</v>
      </c>
      <c r="Y6" s="88">
        <v>3.5</v>
      </c>
      <c r="Z6" s="89">
        <v>434</v>
      </c>
      <c r="AA6" s="97"/>
      <c r="AB6" s="109"/>
      <c r="AC6" s="90"/>
    </row>
    <row r="7" spans="24:29" ht="18.75">
      <c r="X7" s="106">
        <v>2529</v>
      </c>
      <c r="Y7" s="88">
        <v>4.56</v>
      </c>
      <c r="Z7" s="89">
        <v>590.4</v>
      </c>
      <c r="AA7" s="97"/>
      <c r="AB7" s="110"/>
      <c r="AC7" s="90"/>
    </row>
    <row r="8" spans="24:29" ht="18.75">
      <c r="X8" s="106">
        <v>2530</v>
      </c>
      <c r="Y8" s="88">
        <v>5.36</v>
      </c>
      <c r="Z8" s="89">
        <v>877</v>
      </c>
      <c r="AA8" s="97"/>
      <c r="AB8" s="110"/>
      <c r="AC8" s="90"/>
    </row>
    <row r="9" spans="24:29" ht="18.75">
      <c r="X9" s="106">
        <v>2531</v>
      </c>
      <c r="Y9" s="88">
        <v>2.56</v>
      </c>
      <c r="Z9" s="89">
        <v>216.6</v>
      </c>
      <c r="AA9" s="97"/>
      <c r="AB9" s="110"/>
      <c r="AC9" s="90"/>
    </row>
    <row r="10" spans="24:29" ht="18.75">
      <c r="X10" s="106">
        <v>2532</v>
      </c>
      <c r="Y10" s="88">
        <v>3.25</v>
      </c>
      <c r="Z10" s="89">
        <v>339.5</v>
      </c>
      <c r="AA10" s="97"/>
      <c r="AB10" s="110"/>
      <c r="AC10" s="90"/>
    </row>
    <row r="11" spans="24:29" ht="18.75">
      <c r="X11" s="106">
        <v>2533</v>
      </c>
      <c r="Y11" s="88">
        <v>3.63</v>
      </c>
      <c r="Z11" s="89">
        <v>384.6</v>
      </c>
      <c r="AA11" s="97"/>
      <c r="AB11" s="110"/>
      <c r="AC11" s="90"/>
    </row>
    <row r="12" spans="24:29" ht="18.75">
      <c r="X12" s="106">
        <v>2534</v>
      </c>
      <c r="Y12" s="88">
        <v>3.9</v>
      </c>
      <c r="Z12" s="89">
        <v>424</v>
      </c>
      <c r="AA12" s="97"/>
      <c r="AB12" s="110"/>
      <c r="AC12" s="90"/>
    </row>
    <row r="13" spans="24:29" ht="18.75">
      <c r="X13" s="111">
        <v>2535</v>
      </c>
      <c r="Y13" s="88">
        <v>3.85</v>
      </c>
      <c r="Z13" s="89">
        <v>410</v>
      </c>
      <c r="AA13" s="97"/>
      <c r="AB13" s="110"/>
      <c r="AC13" s="90"/>
    </row>
    <row r="14" spans="24:29" ht="18.75">
      <c r="X14" s="111">
        <v>2536</v>
      </c>
      <c r="Y14" s="88">
        <v>3.19</v>
      </c>
      <c r="Z14" s="89">
        <v>322.4</v>
      </c>
      <c r="AA14" s="97"/>
      <c r="AB14" s="110"/>
      <c r="AC14" s="90"/>
    </row>
    <row r="15" spans="24:29" ht="18.75">
      <c r="X15" s="106">
        <v>2537</v>
      </c>
      <c r="Y15" s="88">
        <v>5.18</v>
      </c>
      <c r="Z15" s="89">
        <v>746.8</v>
      </c>
      <c r="AA15" s="97"/>
      <c r="AB15" s="110"/>
      <c r="AC15" s="90"/>
    </row>
    <row r="16" spans="24:29" ht="18.75">
      <c r="X16" s="106">
        <v>2538</v>
      </c>
      <c r="Y16" s="88">
        <v>4.05</v>
      </c>
      <c r="Z16" s="89">
        <v>601</v>
      </c>
      <c r="AA16" s="97"/>
      <c r="AB16" s="110"/>
      <c r="AC16" s="90"/>
    </row>
    <row r="17" spans="24:29" ht="18.75">
      <c r="X17" s="106">
        <v>2539</v>
      </c>
      <c r="Y17" s="88">
        <v>2.52</v>
      </c>
      <c r="Z17" s="89">
        <v>340.6</v>
      </c>
      <c r="AA17" s="97"/>
      <c r="AB17" s="110"/>
      <c r="AC17" s="90"/>
    </row>
    <row r="18" spans="24:29" ht="18.75">
      <c r="X18" s="106">
        <v>2540</v>
      </c>
      <c r="Y18" s="88">
        <v>2.74</v>
      </c>
      <c r="Z18" s="89">
        <v>415.4</v>
      </c>
      <c r="AA18" s="97"/>
      <c r="AB18" s="110"/>
      <c r="AC18" s="90"/>
    </row>
    <row r="19" spans="24:29" ht="18.75">
      <c r="X19" s="106">
        <v>2541</v>
      </c>
      <c r="Y19" s="88">
        <v>2.49</v>
      </c>
      <c r="Z19" s="89">
        <v>278.7</v>
      </c>
      <c r="AA19" s="97"/>
      <c r="AB19" s="110"/>
      <c r="AC19" s="90"/>
    </row>
    <row r="20" spans="24:29" ht="18.75">
      <c r="X20" s="106">
        <v>2542</v>
      </c>
      <c r="Y20" s="88">
        <v>2.22</v>
      </c>
      <c r="Z20" s="89">
        <v>246.1</v>
      </c>
      <c r="AA20" s="97"/>
      <c r="AB20" s="110"/>
      <c r="AC20" s="90"/>
    </row>
    <row r="21" spans="24:29" ht="18.75">
      <c r="X21" s="106">
        <v>2543</v>
      </c>
      <c r="Y21" s="88">
        <v>2.9</v>
      </c>
      <c r="Z21" s="89">
        <v>366</v>
      </c>
      <c r="AA21" s="97"/>
      <c r="AB21" s="110"/>
      <c r="AC21" s="90"/>
    </row>
    <row r="22" spans="24:29" ht="18.75">
      <c r="X22" s="106">
        <v>2544</v>
      </c>
      <c r="Y22" s="88">
        <v>3.61</v>
      </c>
      <c r="Z22" s="89">
        <v>499</v>
      </c>
      <c r="AA22" s="97"/>
      <c r="AB22" s="110"/>
      <c r="AC22" s="90"/>
    </row>
    <row r="23" spans="24:29" ht="18.75">
      <c r="X23" s="106">
        <v>2545</v>
      </c>
      <c r="Y23" s="88">
        <v>4.1</v>
      </c>
      <c r="Z23" s="89">
        <v>618</v>
      </c>
      <c r="AA23" s="97"/>
      <c r="AB23" s="110"/>
      <c r="AC23" s="90"/>
    </row>
    <row r="24" spans="24:29" ht="18.75">
      <c r="X24" s="106">
        <v>2546</v>
      </c>
      <c r="Y24" s="88">
        <v>2.69</v>
      </c>
      <c r="Z24" s="89">
        <v>340.58</v>
      </c>
      <c r="AA24" s="97"/>
      <c r="AB24" s="110"/>
      <c r="AC24" s="90"/>
    </row>
    <row r="25" spans="24:29" ht="18.75">
      <c r="X25" s="106">
        <v>2547</v>
      </c>
      <c r="Y25" s="88">
        <v>4.4</v>
      </c>
      <c r="Z25" s="91" t="s">
        <v>19</v>
      </c>
      <c r="AA25" s="97"/>
      <c r="AB25" s="110"/>
      <c r="AC25" s="90"/>
    </row>
    <row r="26" spans="24:29" ht="18.75">
      <c r="X26" s="106">
        <v>2548</v>
      </c>
      <c r="Y26" s="88">
        <v>7.06</v>
      </c>
      <c r="Z26" s="91" t="s">
        <v>19</v>
      </c>
      <c r="AA26" s="97"/>
      <c r="AB26" s="110"/>
      <c r="AC26" s="90"/>
    </row>
    <row r="27" spans="24:29" ht="18.75">
      <c r="X27" s="106">
        <v>2549</v>
      </c>
      <c r="Y27" s="88">
        <v>4.83</v>
      </c>
      <c r="Z27" s="89">
        <v>831.88</v>
      </c>
      <c r="AA27" s="97"/>
      <c r="AB27" s="110"/>
      <c r="AC27" s="90"/>
    </row>
    <row r="28" spans="24:29" ht="18.75">
      <c r="X28" s="106">
        <v>2550</v>
      </c>
      <c r="Y28" s="88">
        <v>2.72</v>
      </c>
      <c r="Z28" s="89">
        <v>365.1</v>
      </c>
      <c r="AA28" s="97"/>
      <c r="AB28" s="110"/>
      <c r="AC28" s="90"/>
    </row>
    <row r="29" spans="24:29" ht="18.75">
      <c r="X29" s="106">
        <v>2551</v>
      </c>
      <c r="Y29" s="88">
        <v>2.782999999999987</v>
      </c>
      <c r="Z29" s="89">
        <v>334.7</v>
      </c>
      <c r="AA29" s="97"/>
      <c r="AB29" s="110"/>
      <c r="AC29" s="90"/>
    </row>
    <row r="30" spans="24:29" ht="18.75">
      <c r="X30" s="106">
        <v>2552</v>
      </c>
      <c r="Y30" s="88">
        <v>2.6500000000000057</v>
      </c>
      <c r="Z30" s="89">
        <v>296</v>
      </c>
      <c r="AA30" s="97"/>
      <c r="AB30" s="110"/>
      <c r="AC30" s="90"/>
    </row>
    <row r="31" spans="24:29" ht="18.75">
      <c r="X31" s="112">
        <v>2553</v>
      </c>
      <c r="Y31" s="92">
        <v>2.7</v>
      </c>
      <c r="Z31" s="93">
        <v>353.55</v>
      </c>
      <c r="AA31" s="97"/>
      <c r="AB31" s="110"/>
      <c r="AC31" s="90"/>
    </row>
    <row r="32" spans="24:29" ht="18.75">
      <c r="X32" s="106">
        <v>2554</v>
      </c>
      <c r="Y32" s="88">
        <v>5.1</v>
      </c>
      <c r="Z32" s="89">
        <v>891.4</v>
      </c>
      <c r="AA32" s="97"/>
      <c r="AB32" s="110"/>
      <c r="AC32" s="90"/>
    </row>
    <row r="33" spans="24:29" ht="18.75">
      <c r="X33" s="112">
        <v>2555</v>
      </c>
      <c r="Y33" s="94">
        <v>2.36</v>
      </c>
      <c r="Z33" s="89">
        <v>358.8</v>
      </c>
      <c r="AA33" s="97"/>
      <c r="AB33" s="110"/>
      <c r="AC33" s="90"/>
    </row>
    <row r="34" spans="24:29" ht="18.75">
      <c r="X34" s="106">
        <v>2556</v>
      </c>
      <c r="Y34" s="88">
        <v>2.8</v>
      </c>
      <c r="Z34" s="89">
        <v>384</v>
      </c>
      <c r="AA34" s="97"/>
      <c r="AB34" s="110"/>
      <c r="AC34" s="90"/>
    </row>
    <row r="35" spans="24:29" ht="18.75">
      <c r="X35" s="112">
        <v>2557</v>
      </c>
      <c r="Y35" s="95">
        <v>2.22</v>
      </c>
      <c r="Z35" s="91">
        <v>254.6</v>
      </c>
      <c r="AA35" s="97"/>
      <c r="AB35" s="110"/>
      <c r="AC35" s="90"/>
    </row>
    <row r="36" spans="24:29" ht="18.75">
      <c r="X36" s="106">
        <v>2558</v>
      </c>
      <c r="Y36" s="95">
        <v>3.63</v>
      </c>
      <c r="Z36" s="91">
        <v>475.2</v>
      </c>
      <c r="AA36" s="97"/>
      <c r="AB36" s="110"/>
      <c r="AC36" s="90"/>
    </row>
    <row r="37" spans="24:29" ht="18.75">
      <c r="X37" s="112">
        <v>2559</v>
      </c>
      <c r="Y37" s="96">
        <v>3</v>
      </c>
      <c r="Z37" s="91">
        <v>464.8</v>
      </c>
      <c r="AA37" s="97"/>
      <c r="AB37" s="110"/>
      <c r="AC37" s="90"/>
    </row>
    <row r="38" spans="24:29" ht="18.75">
      <c r="X38" s="106">
        <v>2560</v>
      </c>
      <c r="Y38" s="95">
        <v>2.62</v>
      </c>
      <c r="Z38" s="123">
        <v>327.15</v>
      </c>
      <c r="AA38" s="97"/>
      <c r="AB38" s="110"/>
      <c r="AC38" s="90"/>
    </row>
    <row r="39" spans="24:29" ht="18.75">
      <c r="X39" s="112">
        <v>2561</v>
      </c>
      <c r="Y39" s="96">
        <v>3.9</v>
      </c>
      <c r="Z39" s="91">
        <v>495.4</v>
      </c>
      <c r="AA39" s="97"/>
      <c r="AB39" s="110"/>
      <c r="AC39" s="90"/>
    </row>
    <row r="40" spans="24:29" ht="18.75">
      <c r="X40" s="106">
        <v>2562</v>
      </c>
      <c r="Y40" s="95">
        <v>3.25</v>
      </c>
      <c r="Z40" s="123">
        <v>406.45</v>
      </c>
      <c r="AA40" s="97"/>
      <c r="AB40" s="110"/>
      <c r="AC40" s="90"/>
    </row>
    <row r="41" spans="24:29" ht="18.75">
      <c r="X41" s="112">
        <v>2563</v>
      </c>
      <c r="Y41" s="95">
        <v>4.26</v>
      </c>
      <c r="Z41" s="91">
        <v>582.9</v>
      </c>
      <c r="AA41" s="97"/>
      <c r="AB41" s="110"/>
      <c r="AC41" s="90"/>
    </row>
    <row r="42" spans="24:29" ht="18.75">
      <c r="X42" s="106">
        <v>2564</v>
      </c>
      <c r="Y42" s="96">
        <v>1.1</v>
      </c>
      <c r="Z42" s="91">
        <v>168.8</v>
      </c>
      <c r="AA42" s="97"/>
      <c r="AB42" s="110"/>
      <c r="AC42" s="90"/>
    </row>
    <row r="43" spans="24:29" ht="18.75">
      <c r="X43" s="112">
        <v>2565</v>
      </c>
      <c r="Y43" s="95">
        <v>4.75</v>
      </c>
      <c r="Z43" s="91">
        <v>627.6</v>
      </c>
      <c r="AA43" s="97"/>
      <c r="AB43" s="110"/>
      <c r="AC43" s="90"/>
    </row>
    <row r="44" spans="24:29" ht="18.75">
      <c r="X44" s="106"/>
      <c r="Y44" s="97"/>
      <c r="Z44" s="98"/>
      <c r="AA44" s="97"/>
      <c r="AB44" s="110"/>
      <c r="AC44" s="90"/>
    </row>
    <row r="45" spans="24:29" ht="18.75">
      <c r="X45" s="106"/>
      <c r="Y45" s="97"/>
      <c r="Z45" s="98"/>
      <c r="AA45" s="97"/>
      <c r="AB45" s="110"/>
      <c r="AC45" s="90"/>
    </row>
    <row r="46" spans="24:29" ht="18.75">
      <c r="X46" s="106"/>
      <c r="Y46" s="97"/>
      <c r="Z46" s="98"/>
      <c r="AA46" s="97"/>
      <c r="AB46" s="110"/>
      <c r="AC46" s="90"/>
    </row>
    <row r="47" spans="24:29" ht="18.75">
      <c r="X47" s="106"/>
      <c r="Y47" s="97"/>
      <c r="Z47" s="98"/>
      <c r="AA47" s="97"/>
      <c r="AB47" s="110"/>
      <c r="AC47" s="90"/>
    </row>
    <row r="48" spans="24:29" ht="18.75">
      <c r="X48" s="106"/>
      <c r="Y48" s="97"/>
      <c r="Z48" s="98"/>
      <c r="AA48" s="97"/>
      <c r="AB48" s="110"/>
      <c r="AC48" s="90"/>
    </row>
    <row r="49" spans="24:29" ht="18.75">
      <c r="X49" s="106"/>
      <c r="Y49" s="97"/>
      <c r="Z49" s="98"/>
      <c r="AA49" s="97"/>
      <c r="AB49" s="110"/>
      <c r="AC49" s="90"/>
    </row>
    <row r="50" spans="24:29" ht="18.75">
      <c r="X50" s="106"/>
      <c r="Y50" s="97"/>
      <c r="Z50" s="98"/>
      <c r="AA50" s="97"/>
      <c r="AB50" s="110"/>
      <c r="AC50" s="90"/>
    </row>
    <row r="51" spans="24:29" ht="18.75">
      <c r="X51" s="106"/>
      <c r="Y51" s="97"/>
      <c r="Z51" s="98"/>
      <c r="AA51" s="97"/>
      <c r="AB51" s="110"/>
      <c r="AC51" s="90"/>
    </row>
    <row r="52" spans="24:29" ht="18.75">
      <c r="X52" s="106"/>
      <c r="Y52" s="97"/>
      <c r="Z52" s="98"/>
      <c r="AA52" s="97"/>
      <c r="AB52" s="110"/>
      <c r="AC52" s="90"/>
    </row>
    <row r="53" spans="24:29" ht="18.75">
      <c r="X53" s="106"/>
      <c r="Y53" s="97"/>
      <c r="Z53" s="98"/>
      <c r="AA53" s="97"/>
      <c r="AB53" s="110"/>
      <c r="AC53" s="90"/>
    </row>
    <row r="54" spans="24:29" ht="18.75">
      <c r="X54" s="106"/>
      <c r="Y54" s="97"/>
      <c r="Z54" s="98"/>
      <c r="AA54" s="97"/>
      <c r="AB54" s="110"/>
      <c r="AC54" s="90"/>
    </row>
    <row r="55" spans="24:29" ht="18.75">
      <c r="X55" s="106"/>
      <c r="Y55" s="97"/>
      <c r="Z55" s="98"/>
      <c r="AA55" s="97"/>
      <c r="AB55" s="110"/>
      <c r="AC55" s="90"/>
    </row>
    <row r="56" spans="24:29" ht="18.75">
      <c r="X56" s="106"/>
      <c r="Y56" s="97"/>
      <c r="Z56" s="98"/>
      <c r="AA56" s="97"/>
      <c r="AB56" s="110"/>
      <c r="AC56" s="90"/>
    </row>
    <row r="57" spans="24:29" ht="18.75">
      <c r="X57" s="106"/>
      <c r="Y57" s="97"/>
      <c r="Z57" s="98"/>
      <c r="AA57" s="97"/>
      <c r="AB57" s="110"/>
      <c r="AC57" s="90"/>
    </row>
    <row r="58" spans="24:29" ht="18.75">
      <c r="X58" s="106"/>
      <c r="Y58" s="97"/>
      <c r="Z58" s="98"/>
      <c r="AA58" s="97"/>
      <c r="AB58" s="110"/>
      <c r="AC58" s="90"/>
    </row>
    <row r="59" spans="24:29" ht="18.75">
      <c r="X59" s="106"/>
      <c r="Y59" s="97"/>
      <c r="Z59" s="98"/>
      <c r="AA59" s="97"/>
      <c r="AB59" s="110"/>
      <c r="AC59" s="90"/>
    </row>
    <row r="60" spans="24:29" ht="18.75">
      <c r="X60" s="106"/>
      <c r="Y60" s="97"/>
      <c r="Z60" s="98"/>
      <c r="AA60" s="97"/>
      <c r="AB60" s="110"/>
      <c r="AC60" s="90"/>
    </row>
    <row r="61" spans="24:29" ht="18.75">
      <c r="X61" s="106"/>
      <c r="Y61" s="97"/>
      <c r="Z61" s="98"/>
      <c r="AA61" s="97"/>
      <c r="AB61" s="110"/>
      <c r="AC61" s="90"/>
    </row>
    <row r="62" spans="24:29" ht="18.75">
      <c r="X62" s="106"/>
      <c r="Y62" s="97"/>
      <c r="Z62" s="98"/>
      <c r="AA62" s="97"/>
      <c r="AB62" s="110"/>
      <c r="AC62" s="90"/>
    </row>
    <row r="63" spans="24:29" ht="18.75">
      <c r="X63" s="106"/>
      <c r="Y63" s="97"/>
      <c r="Z63" s="98"/>
      <c r="AA63" s="97"/>
      <c r="AB63" s="110"/>
      <c r="AC63" s="90"/>
    </row>
    <row r="64" spans="24:29" ht="18.75">
      <c r="X64" s="106"/>
      <c r="Y64" s="97"/>
      <c r="Z64" s="98"/>
      <c r="AA64" s="97"/>
      <c r="AB64" s="110"/>
      <c r="AC64" s="90"/>
    </row>
    <row r="65" spans="24:29" ht="18.75">
      <c r="X65" s="106"/>
      <c r="Y65" s="97"/>
      <c r="Z65" s="98"/>
      <c r="AA65" s="97"/>
      <c r="AB65" s="110"/>
      <c r="AC65" s="90"/>
    </row>
    <row r="66" spans="24:29" ht="18.75">
      <c r="X66" s="106"/>
      <c r="Y66" s="97"/>
      <c r="Z66" s="98"/>
      <c r="AA66" s="97"/>
      <c r="AB66" s="110"/>
      <c r="AC66" s="90"/>
    </row>
    <row r="67" spans="24:29" ht="18.75">
      <c r="X67" s="106"/>
      <c r="Y67" s="97"/>
      <c r="Z67" s="98"/>
      <c r="AA67" s="97"/>
      <c r="AB67" s="110"/>
      <c r="AC67" s="90"/>
    </row>
    <row r="68" spans="24:29" ht="18.75">
      <c r="X68" s="106"/>
      <c r="Y68" s="96"/>
      <c r="Z68" s="91"/>
      <c r="AA68" s="97"/>
      <c r="AB68" s="110"/>
      <c r="AC68" s="90"/>
    </row>
    <row r="69" spans="24:29" ht="18.75">
      <c r="X69" s="106"/>
      <c r="Y69" s="96"/>
      <c r="Z69" s="91"/>
      <c r="AA69" s="97"/>
      <c r="AB69" s="110"/>
      <c r="AC69" s="90"/>
    </row>
    <row r="70" spans="24:29" ht="18.75">
      <c r="X70" s="106"/>
      <c r="Y70" s="96"/>
      <c r="Z70" s="91"/>
      <c r="AA70" s="97"/>
      <c r="AB70" s="110"/>
      <c r="AC70" s="90"/>
    </row>
    <row r="71" spans="24:29" ht="18.75">
      <c r="X71" s="106"/>
      <c r="Y71" s="96"/>
      <c r="Z71" s="91"/>
      <c r="AA71" s="97"/>
      <c r="AB71" s="110"/>
      <c r="AC71" s="90"/>
    </row>
    <row r="72" spans="24:29" ht="18.75">
      <c r="X72" s="106"/>
      <c r="Y72" s="96"/>
      <c r="Z72" s="91"/>
      <c r="AA72" s="97"/>
      <c r="AB72" s="110"/>
      <c r="AC72" s="90"/>
    </row>
    <row r="73" spans="24:29" ht="18.75">
      <c r="X73" s="106"/>
      <c r="Y73" s="96"/>
      <c r="Z73" s="91"/>
      <c r="AA73" s="97"/>
      <c r="AB73" s="110"/>
      <c r="AC73" s="90"/>
    </row>
    <row r="74" spans="24:29" ht="18.75">
      <c r="X74" s="106"/>
      <c r="Y74" s="96"/>
      <c r="Z74" s="91"/>
      <c r="AA74" s="97"/>
      <c r="AB74" s="110"/>
      <c r="AC74" s="90"/>
    </row>
    <row r="75" spans="24:29" ht="18.75">
      <c r="X75" s="106"/>
      <c r="Y75" s="96"/>
      <c r="Z75" s="91"/>
      <c r="AA75" s="97"/>
      <c r="AB75" s="110"/>
      <c r="AC75" s="90"/>
    </row>
    <row r="76" spans="24:29" ht="18.75">
      <c r="X76" s="111"/>
      <c r="Y76" s="96"/>
      <c r="Z76" s="91"/>
      <c r="AA76" s="97"/>
      <c r="AB76" s="110"/>
      <c r="AC76" s="90"/>
    </row>
    <row r="77" spans="24:29" ht="18.75">
      <c r="X77" s="111"/>
      <c r="Y77" s="96"/>
      <c r="Z77" s="91"/>
      <c r="AA77" s="97"/>
      <c r="AB77" s="110"/>
      <c r="AC77" s="90"/>
    </row>
    <row r="78" spans="24:29" ht="18.75">
      <c r="X78" s="106"/>
      <c r="Y78" s="96"/>
      <c r="Z78" s="91"/>
      <c r="AA78" s="97"/>
      <c r="AB78" s="110"/>
      <c r="AC78" s="90"/>
    </row>
    <row r="79" spans="24:29" ht="18.75">
      <c r="X79" s="106"/>
      <c r="Y79" s="96"/>
      <c r="Z79" s="91"/>
      <c r="AA79" s="97"/>
      <c r="AB79" s="110"/>
      <c r="AC79" s="90"/>
    </row>
    <row r="80" spans="24:29" ht="18.75">
      <c r="X80" s="106"/>
      <c r="Y80" s="96"/>
      <c r="Z80" s="91"/>
      <c r="AA80" s="97"/>
      <c r="AB80" s="110"/>
      <c r="AC80" s="90"/>
    </row>
    <row r="81" spans="24:29" ht="18.75">
      <c r="X81" s="106"/>
      <c r="Y81" s="96"/>
      <c r="Z81" s="91"/>
      <c r="AA81" s="97"/>
      <c r="AB81" s="110"/>
      <c r="AC81" s="90"/>
    </row>
    <row r="82" spans="24:29" ht="18.75">
      <c r="X82" s="106"/>
      <c r="Y82" s="96"/>
      <c r="Z82" s="91"/>
      <c r="AA82" s="97"/>
      <c r="AB82" s="110"/>
      <c r="AC82" s="90"/>
    </row>
    <row r="83" spans="24:29" ht="18.75">
      <c r="X83" s="106"/>
      <c r="Y83" s="96"/>
      <c r="Z83" s="91"/>
      <c r="AA83" s="97"/>
      <c r="AB83" s="110"/>
      <c r="AC83" s="90"/>
    </row>
    <row r="84" spans="24:29" ht="18.75">
      <c r="X84" s="106"/>
      <c r="Y84" s="96"/>
      <c r="Z84" s="91"/>
      <c r="AA84" s="97"/>
      <c r="AB84" s="110"/>
      <c r="AC84" s="90"/>
    </row>
    <row r="85" spans="24:29" ht="18.75">
      <c r="X85" s="106"/>
      <c r="Y85" s="96"/>
      <c r="Z85" s="91"/>
      <c r="AA85" s="97"/>
      <c r="AB85" s="110"/>
      <c r="AC85" s="90"/>
    </row>
    <row r="86" spans="24:29" ht="18.75">
      <c r="X86" s="106"/>
      <c r="Y86" s="96"/>
      <c r="Z86" s="91"/>
      <c r="AA86" s="97"/>
      <c r="AB86" s="110"/>
      <c r="AC86" s="90"/>
    </row>
    <row r="87" spans="24:29" ht="18.75">
      <c r="X87" s="106"/>
      <c r="Y87" s="96"/>
      <c r="Z87" s="91"/>
      <c r="AA87" s="97"/>
      <c r="AB87" s="110"/>
      <c r="AC87" s="90"/>
    </row>
    <row r="88" spans="24:29" ht="18.75">
      <c r="X88" s="106"/>
      <c r="Y88" s="96"/>
      <c r="Z88" s="91"/>
      <c r="AA88" s="97"/>
      <c r="AB88" s="110"/>
      <c r="AC88" s="90"/>
    </row>
    <row r="89" spans="24:29" ht="18.75">
      <c r="X89" s="106"/>
      <c r="Y89" s="96"/>
      <c r="Z89" s="91"/>
      <c r="AA89" s="97"/>
      <c r="AB89" s="110"/>
      <c r="AC89" s="90"/>
    </row>
    <row r="90" spans="24:29" ht="18.75">
      <c r="X90" s="106"/>
      <c r="Y90" s="96"/>
      <c r="Z90" s="91"/>
      <c r="AA90" s="97"/>
      <c r="AB90" s="110"/>
      <c r="AC90" s="90"/>
    </row>
    <row r="91" spans="24:29" ht="18.75">
      <c r="X91" s="106"/>
      <c r="Y91" s="96"/>
      <c r="Z91" s="91"/>
      <c r="AA91" s="97"/>
      <c r="AB91" s="110"/>
      <c r="AC91" s="90"/>
    </row>
    <row r="92" spans="24:29" ht="18.75">
      <c r="X92" s="106"/>
      <c r="Y92" s="96"/>
      <c r="Z92" s="91"/>
      <c r="AA92" s="97"/>
      <c r="AB92" s="110"/>
      <c r="AC92" s="90"/>
    </row>
    <row r="93" spans="24:29" ht="18.75">
      <c r="X93" s="106"/>
      <c r="Y93" s="96"/>
      <c r="Z93" s="91"/>
      <c r="AA93" s="97"/>
      <c r="AB93" s="110"/>
      <c r="AC93" s="90"/>
    </row>
    <row r="94" spans="24:29" ht="18.75">
      <c r="X94" s="112"/>
      <c r="Y94" s="113"/>
      <c r="Z94" s="99"/>
      <c r="AA94" s="114"/>
      <c r="AB94" s="115"/>
      <c r="AC94" s="90"/>
    </row>
    <row r="95" spans="24:29" ht="18.75">
      <c r="X95" s="106"/>
      <c r="Y95" s="96"/>
      <c r="Z95" s="91"/>
      <c r="AA95" s="97"/>
      <c r="AB95" s="110"/>
      <c r="AC95" s="90"/>
    </row>
    <row r="96" spans="24:28" ht="18.75">
      <c r="X96" s="106"/>
      <c r="Y96" s="96"/>
      <c r="Z96" s="91"/>
      <c r="AA96" s="97"/>
      <c r="AB96" s="110"/>
    </row>
    <row r="97" spans="24:28" ht="18.75">
      <c r="X97" s="106"/>
      <c r="Y97" s="96"/>
      <c r="Z97" s="91"/>
      <c r="AA97" s="97"/>
      <c r="AB97" s="110"/>
    </row>
    <row r="98" spans="24:28" ht="18.75">
      <c r="X98" s="106"/>
      <c r="Y98" s="96"/>
      <c r="Z98" s="91"/>
      <c r="AA98" s="97"/>
      <c r="AB98" s="110"/>
    </row>
    <row r="99" spans="24:28" ht="18.75">
      <c r="X99" s="106"/>
      <c r="Y99" s="96"/>
      <c r="Z99" s="91"/>
      <c r="AA99" s="97"/>
      <c r="AB99" s="110"/>
    </row>
    <row r="100" spans="24:28" ht="18.75">
      <c r="X100" s="106"/>
      <c r="Y100" s="96"/>
      <c r="Z100" s="91"/>
      <c r="AA100" s="97"/>
      <c r="AB100" s="110"/>
    </row>
    <row r="101" spans="24:28" ht="18.75">
      <c r="X101" s="116"/>
      <c r="Y101" s="117"/>
      <c r="Z101" s="100"/>
      <c r="AA101" s="118"/>
      <c r="AB101" s="119"/>
    </row>
    <row r="102" ht="18.75">
      <c r="X102" s="101"/>
    </row>
  </sheetData>
  <sheetProtection/>
  <mergeCells count="1">
    <mergeCell ref="X3:X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2010-06-10T07:23:20Z</cp:lastPrinted>
  <dcterms:created xsi:type="dcterms:W3CDTF">1999-07-23T03:37:15Z</dcterms:created>
  <dcterms:modified xsi:type="dcterms:W3CDTF">2023-05-30T04:06:22Z</dcterms:modified>
  <cp:category/>
  <cp:version/>
  <cp:contentType/>
  <cp:contentStatus/>
</cp:coreProperties>
</file>