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82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<sst xmlns="http://schemas.openxmlformats.org/spreadsheetml/2006/main" count="38" uniqueCount="23">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</sst>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น้ำแม่วาง อ.แม่วาง จ.เชียงใหม่</a:t>
            </a:r>
          </a:p>
        </c:rich>
      </c:tx>
      <c:layout>
        <c:manualLayout>
          <c:xMode val="factor"/>
          <c:yMode val="factor"/>
          <c:x val="0.0245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25"/>
          <c:y val="0.2005"/>
          <c:w val="0.86125"/>
          <c:h val="0.655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25400">
                <a:solidFill>
                  <a:srgbClr val="FFCC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C000"/>
                  </a:gs>
                </a:gsLst>
                <a:lin ang="5400000" scaled="1"/>
              </a:gradFill>
              <a:ln w="25400">
                <a:solidFill>
                  <a:srgbClr val="FF0000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P.82'!$B$5:$B$25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P.82'!$C$5:$C$25</c:f>
              <c:numCache>
                <c:ptCount val="21"/>
                <c:pt idx="0">
                  <c:v>104.613</c:v>
                </c:pt>
                <c:pt idx="1">
                  <c:v>124.095968</c:v>
                </c:pt>
                <c:pt idx="2">
                  <c:v>159.441696</c:v>
                </c:pt>
                <c:pt idx="3">
                  <c:v>256.2192</c:v>
                </c:pt>
                <c:pt idx="4">
                  <c:v>292.39488000000017</c:v>
                </c:pt>
                <c:pt idx="5">
                  <c:v>243.56591999999998</c:v>
                </c:pt>
                <c:pt idx="6">
                  <c:v>194.12</c:v>
                </c:pt>
                <c:pt idx="7">
                  <c:v>175.57776</c:v>
                </c:pt>
                <c:pt idx="8">
                  <c:v>306.955008</c:v>
                </c:pt>
                <c:pt idx="9">
                  <c:v>199.33862400000004</c:v>
                </c:pt>
                <c:pt idx="10">
                  <c:v>174.775968</c:v>
                </c:pt>
                <c:pt idx="11">
                  <c:v>87.82</c:v>
                </c:pt>
                <c:pt idx="12">
                  <c:v>66.26793599999999</c:v>
                </c:pt>
                <c:pt idx="13">
                  <c:v>132.185088</c:v>
                </c:pt>
                <c:pt idx="14">
                  <c:v>205</c:v>
                </c:pt>
                <c:pt idx="15">
                  <c:v>129.7</c:v>
                </c:pt>
                <c:pt idx="16">
                  <c:v>91.2</c:v>
                </c:pt>
                <c:pt idx="17">
                  <c:v>110.5</c:v>
                </c:pt>
                <c:pt idx="18">
                  <c:v>197.81020800000002</c:v>
                </c:pt>
                <c:pt idx="19">
                  <c:v>204.710544</c:v>
                </c:pt>
                <c:pt idx="20">
                  <c:v>160.80854399999998</c:v>
                </c:pt>
              </c:numCache>
            </c:numRef>
          </c:val>
        </c:ser>
        <c:axId val="46465709"/>
        <c:axId val="15538198"/>
      </c:barChart>
      <c:lineChart>
        <c:grouping val="standard"/>
        <c:varyColors val="0"/>
        <c:ser>
          <c:idx val="1"/>
          <c:order val="1"/>
          <c:tx>
            <c:v>ค่าเฉลี่ย (2546 - 2565 )อยู่ระหว่างค่า+- SD 12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P.82'!$B$5:$B$25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P.82'!$E$5:$E$24</c:f>
              <c:numCache>
                <c:ptCount val="20"/>
                <c:pt idx="0">
                  <c:v>172.81459</c:v>
                </c:pt>
                <c:pt idx="1">
                  <c:v>172.81459</c:v>
                </c:pt>
                <c:pt idx="2">
                  <c:v>172.81459</c:v>
                </c:pt>
                <c:pt idx="3">
                  <c:v>172.81459</c:v>
                </c:pt>
                <c:pt idx="4">
                  <c:v>172.81459</c:v>
                </c:pt>
                <c:pt idx="5">
                  <c:v>172.81459</c:v>
                </c:pt>
                <c:pt idx="6">
                  <c:v>172.81459</c:v>
                </c:pt>
                <c:pt idx="7">
                  <c:v>172.81459</c:v>
                </c:pt>
                <c:pt idx="8">
                  <c:v>172.81459</c:v>
                </c:pt>
                <c:pt idx="9">
                  <c:v>172.81459</c:v>
                </c:pt>
                <c:pt idx="10">
                  <c:v>172.81459</c:v>
                </c:pt>
                <c:pt idx="11">
                  <c:v>172.81459</c:v>
                </c:pt>
                <c:pt idx="12">
                  <c:v>172.81459</c:v>
                </c:pt>
                <c:pt idx="13">
                  <c:v>172.81459</c:v>
                </c:pt>
                <c:pt idx="14">
                  <c:v>172.81459</c:v>
                </c:pt>
                <c:pt idx="15">
                  <c:v>172.81459</c:v>
                </c:pt>
                <c:pt idx="16">
                  <c:v>172.81459</c:v>
                </c:pt>
                <c:pt idx="17">
                  <c:v>172.81459</c:v>
                </c:pt>
                <c:pt idx="18">
                  <c:v>172.81459</c:v>
                </c:pt>
                <c:pt idx="19">
                  <c:v>172.81459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P.82'!$B$5:$B$25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P.82'!$H$5:$H$24</c:f>
              <c:numCache>
                <c:ptCount val="20"/>
                <c:pt idx="0">
                  <c:v>240.84549490034945</c:v>
                </c:pt>
                <c:pt idx="1">
                  <c:v>240.84549490034945</c:v>
                </c:pt>
                <c:pt idx="2">
                  <c:v>240.84549490034945</c:v>
                </c:pt>
                <c:pt idx="3">
                  <c:v>240.84549490034945</c:v>
                </c:pt>
                <c:pt idx="4">
                  <c:v>240.84549490034945</c:v>
                </c:pt>
                <c:pt idx="5">
                  <c:v>240.84549490034945</c:v>
                </c:pt>
                <c:pt idx="6">
                  <c:v>240.84549490034945</c:v>
                </c:pt>
                <c:pt idx="7">
                  <c:v>240.84549490034945</c:v>
                </c:pt>
                <c:pt idx="8">
                  <c:v>240.84549490034945</c:v>
                </c:pt>
                <c:pt idx="9">
                  <c:v>240.84549490034945</c:v>
                </c:pt>
                <c:pt idx="10">
                  <c:v>240.84549490034945</c:v>
                </c:pt>
                <c:pt idx="11">
                  <c:v>240.84549490034945</c:v>
                </c:pt>
                <c:pt idx="12">
                  <c:v>240.84549490034945</c:v>
                </c:pt>
                <c:pt idx="13">
                  <c:v>240.84549490034945</c:v>
                </c:pt>
                <c:pt idx="14">
                  <c:v>240.84549490034945</c:v>
                </c:pt>
                <c:pt idx="15">
                  <c:v>240.84549490034945</c:v>
                </c:pt>
                <c:pt idx="16">
                  <c:v>240.84549490034945</c:v>
                </c:pt>
                <c:pt idx="17">
                  <c:v>240.84549490034945</c:v>
                </c:pt>
                <c:pt idx="18">
                  <c:v>240.84549490034945</c:v>
                </c:pt>
                <c:pt idx="19">
                  <c:v>240.84549490034945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P.82'!$B$5:$B$25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P.82'!$F$5:$F$24</c:f>
              <c:numCache>
                <c:ptCount val="20"/>
                <c:pt idx="0">
                  <c:v>104.78368509965057</c:v>
                </c:pt>
                <c:pt idx="1">
                  <c:v>104.78368509965057</c:v>
                </c:pt>
                <c:pt idx="2">
                  <c:v>104.78368509965057</c:v>
                </c:pt>
                <c:pt idx="3">
                  <c:v>104.78368509965057</c:v>
                </c:pt>
                <c:pt idx="4">
                  <c:v>104.78368509965057</c:v>
                </c:pt>
                <c:pt idx="5">
                  <c:v>104.78368509965057</c:v>
                </c:pt>
                <c:pt idx="6">
                  <c:v>104.78368509965057</c:v>
                </c:pt>
                <c:pt idx="7">
                  <c:v>104.78368509965057</c:v>
                </c:pt>
                <c:pt idx="8">
                  <c:v>104.78368509965057</c:v>
                </c:pt>
                <c:pt idx="9">
                  <c:v>104.78368509965057</c:v>
                </c:pt>
                <c:pt idx="10">
                  <c:v>104.78368509965057</c:v>
                </c:pt>
                <c:pt idx="11">
                  <c:v>104.78368509965057</c:v>
                </c:pt>
                <c:pt idx="12">
                  <c:v>104.78368509965057</c:v>
                </c:pt>
                <c:pt idx="13">
                  <c:v>104.78368509965057</c:v>
                </c:pt>
                <c:pt idx="14">
                  <c:v>104.78368509965057</c:v>
                </c:pt>
                <c:pt idx="15">
                  <c:v>104.78368509965057</c:v>
                </c:pt>
                <c:pt idx="16">
                  <c:v>104.78368509965057</c:v>
                </c:pt>
                <c:pt idx="17">
                  <c:v>104.78368509965057</c:v>
                </c:pt>
                <c:pt idx="18">
                  <c:v>104.78368509965057</c:v>
                </c:pt>
                <c:pt idx="19">
                  <c:v>104.78368509965057</c:v>
                </c:pt>
              </c:numCache>
            </c:numRef>
          </c:val>
          <c:smooth val="0"/>
        </c:ser>
        <c:axId val="46465709"/>
        <c:axId val="15538198"/>
      </c:lineChart>
      <c:catAx>
        <c:axId val="46465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5538198"/>
        <c:crossesAt val="0"/>
        <c:auto val="1"/>
        <c:lblOffset val="100"/>
        <c:tickLblSkip val="1"/>
        <c:noMultiLvlLbl val="0"/>
      </c:catAx>
      <c:valAx>
        <c:axId val="15538198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6465709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025"/>
          <c:y val="0.86925"/>
          <c:w val="0.989"/>
          <c:h val="0.1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น้ำแม่วาง อ.แม่วาง จ.เชียงใหม่</a:t>
            </a:r>
          </a:p>
        </c:rich>
      </c:tx>
      <c:layout>
        <c:manualLayout>
          <c:xMode val="factor"/>
          <c:yMode val="factor"/>
          <c:x val="0.0165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"/>
          <c:y val="0.20325"/>
          <c:w val="0.85725"/>
          <c:h val="0.70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P.82'!$B$5:$B$25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P.82'!$C$5:$C$24</c:f>
              <c:numCache>
                <c:ptCount val="20"/>
                <c:pt idx="0">
                  <c:v>104.613</c:v>
                </c:pt>
                <c:pt idx="1">
                  <c:v>124.095968</c:v>
                </c:pt>
                <c:pt idx="2">
                  <c:v>159.441696</c:v>
                </c:pt>
                <c:pt idx="3">
                  <c:v>256.2192</c:v>
                </c:pt>
                <c:pt idx="4">
                  <c:v>292.39488000000017</c:v>
                </c:pt>
                <c:pt idx="5">
                  <c:v>243.56591999999998</c:v>
                </c:pt>
                <c:pt idx="6">
                  <c:v>194.12</c:v>
                </c:pt>
                <c:pt idx="7">
                  <c:v>175.57776</c:v>
                </c:pt>
                <c:pt idx="8">
                  <c:v>306.955008</c:v>
                </c:pt>
                <c:pt idx="9">
                  <c:v>199.33862400000004</c:v>
                </c:pt>
                <c:pt idx="10">
                  <c:v>174.775968</c:v>
                </c:pt>
                <c:pt idx="11">
                  <c:v>87.82</c:v>
                </c:pt>
                <c:pt idx="12">
                  <c:v>66.26793599999999</c:v>
                </c:pt>
                <c:pt idx="13">
                  <c:v>132.185088</c:v>
                </c:pt>
                <c:pt idx="14">
                  <c:v>205</c:v>
                </c:pt>
                <c:pt idx="15">
                  <c:v>129.7</c:v>
                </c:pt>
                <c:pt idx="16">
                  <c:v>91.2</c:v>
                </c:pt>
                <c:pt idx="17">
                  <c:v>110.5</c:v>
                </c:pt>
                <c:pt idx="18">
                  <c:v>197.81020800000002</c:v>
                </c:pt>
                <c:pt idx="19">
                  <c:v>204.710544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(2546 - 2565) 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P.82'!$B$5:$B$25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P.82'!$E$5:$E$24</c:f>
              <c:numCache>
                <c:ptCount val="20"/>
                <c:pt idx="0">
                  <c:v>172.81459</c:v>
                </c:pt>
                <c:pt idx="1">
                  <c:v>172.81459</c:v>
                </c:pt>
                <c:pt idx="2">
                  <c:v>172.81459</c:v>
                </c:pt>
                <c:pt idx="3">
                  <c:v>172.81459</c:v>
                </c:pt>
                <c:pt idx="4">
                  <c:v>172.81459</c:v>
                </c:pt>
                <c:pt idx="5">
                  <c:v>172.81459</c:v>
                </c:pt>
                <c:pt idx="6">
                  <c:v>172.81459</c:v>
                </c:pt>
                <c:pt idx="7">
                  <c:v>172.81459</c:v>
                </c:pt>
                <c:pt idx="8">
                  <c:v>172.81459</c:v>
                </c:pt>
                <c:pt idx="9">
                  <c:v>172.81459</c:v>
                </c:pt>
                <c:pt idx="10">
                  <c:v>172.81459</c:v>
                </c:pt>
                <c:pt idx="11">
                  <c:v>172.81459</c:v>
                </c:pt>
                <c:pt idx="12">
                  <c:v>172.81459</c:v>
                </c:pt>
                <c:pt idx="13">
                  <c:v>172.81459</c:v>
                </c:pt>
                <c:pt idx="14">
                  <c:v>172.81459</c:v>
                </c:pt>
                <c:pt idx="15">
                  <c:v>172.81459</c:v>
                </c:pt>
                <c:pt idx="16">
                  <c:v>172.81459</c:v>
                </c:pt>
                <c:pt idx="17">
                  <c:v>172.81459</c:v>
                </c:pt>
                <c:pt idx="18">
                  <c:v>172.81459</c:v>
                </c:pt>
                <c:pt idx="19">
                  <c:v>172.81459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P.82'!$B$5:$B$25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P.82'!$D$5:$D$25</c:f>
              <c:numCache>
                <c:ptCount val="21"/>
                <c:pt idx="20">
                  <c:v>160.80854399999998</c:v>
                </c:pt>
              </c:numCache>
            </c:numRef>
          </c:val>
          <c:smooth val="0"/>
        </c:ser>
        <c:marker val="1"/>
        <c:axId val="5626055"/>
        <c:axId val="50634496"/>
      </c:lineChart>
      <c:catAx>
        <c:axId val="5626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0634496"/>
        <c:crossesAt val="0"/>
        <c:auto val="1"/>
        <c:lblOffset val="100"/>
        <c:tickLblSkip val="1"/>
        <c:noMultiLvlLbl val="0"/>
      </c:catAx>
      <c:valAx>
        <c:axId val="50634496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626055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25"/>
          <c:y val="0.919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0.53775</cdr:x>
      <cdr:y>0.5015</cdr:y>
    </cdr:from>
    <cdr:to>
      <cdr:x>0.67475</cdr:x>
      <cdr:y>0.53925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0" y="3086100"/>
          <a:ext cx="1285875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173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0.668</cdr:x>
      <cdr:y>0.40875</cdr:y>
    </cdr:from>
    <cdr:to>
      <cdr:x>0.81225</cdr:x>
      <cdr:y>0.4475</cdr:y>
    </cdr:to>
    <cdr:sp>
      <cdr:nvSpPr>
        <cdr:cNvPr id="2" name="TextBox 1"/>
        <cdr:cNvSpPr txBox="1">
          <a:spLocks noChangeArrowheads="1"/>
        </cdr:cNvSpPr>
      </cdr:nvSpPr>
      <cdr:spPr>
        <a:xfrm>
          <a:off x="6276975" y="2514600"/>
          <a:ext cx="1352550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241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0.39675</cdr:x>
      <cdr:y>0.59775</cdr:y>
    </cdr:from>
    <cdr:to>
      <cdr:x>0.541</cdr:x>
      <cdr:y>0.63525</cdr:y>
    </cdr:to>
    <cdr:sp>
      <cdr:nvSpPr>
        <cdr:cNvPr id="3" name="TextBox 1"/>
        <cdr:cNvSpPr txBox="1">
          <a:spLocks noChangeArrowheads="1"/>
        </cdr:cNvSpPr>
      </cdr:nvSpPr>
      <cdr:spPr>
        <a:xfrm>
          <a:off x="3724275" y="3686175"/>
          <a:ext cx="13525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105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0.174</cdr:x>
      <cdr:y>0.386</cdr:y>
    </cdr:from>
    <cdr:to>
      <cdr:x>0.2405</cdr:x>
      <cdr:y>0.5495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628775" y="2381250"/>
          <a:ext cx="628650" cy="10096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2565 ปริมาณน้ำสะสม 1 เม.ย.66 - 31 ม.ค.67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73"/>
  <sheetViews>
    <sheetView zoomScalePageLayoutView="0" workbookViewId="0" topLeftCell="A1">
      <pane ySplit="4" topLeftCell="A18" activePane="bottomLeft" state="frozen"/>
      <selection pane="topLeft" activeCell="A1" sqref="A1"/>
      <selection pane="bottomLeft" activeCell="C65" sqref="C6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5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7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2546</v>
      </c>
      <c r="C5" s="58">
        <v>104.613</v>
      </c>
      <c r="D5" s="59"/>
      <c r="E5" s="60">
        <f aca="true" t="shared" si="0" ref="E5:E24">$C$64</f>
        <v>172.81459</v>
      </c>
      <c r="F5" s="61">
        <f aca="true" t="shared" si="1" ref="F5:F24">+$C$67</f>
        <v>104.78368509965057</v>
      </c>
      <c r="G5" s="62">
        <f aca="true" t="shared" si="2" ref="G5:G24">$C$65</f>
        <v>68.03090490034944</v>
      </c>
      <c r="H5" s="63">
        <f aca="true" t="shared" si="3" ref="H5:H24">+$C$68</f>
        <v>240.84549490034945</v>
      </c>
      <c r="I5" s="2">
        <v>1</v>
      </c>
    </row>
    <row r="6" spans="2:9" ht="11.25">
      <c r="B6" s="22">
        <v>2547</v>
      </c>
      <c r="C6" s="64">
        <v>124.095968</v>
      </c>
      <c r="D6" s="59"/>
      <c r="E6" s="65">
        <f t="shared" si="0"/>
        <v>172.81459</v>
      </c>
      <c r="F6" s="66">
        <f t="shared" si="1"/>
        <v>104.78368509965057</v>
      </c>
      <c r="G6" s="67">
        <f t="shared" si="2"/>
        <v>68.03090490034944</v>
      </c>
      <c r="H6" s="68">
        <f t="shared" si="3"/>
        <v>240.84549490034945</v>
      </c>
      <c r="I6" s="2">
        <f>I5+1</f>
        <v>2</v>
      </c>
    </row>
    <row r="7" spans="2:9" ht="11.25">
      <c r="B7" s="22">
        <v>2548</v>
      </c>
      <c r="C7" s="64">
        <v>159.441696</v>
      </c>
      <c r="D7" s="59"/>
      <c r="E7" s="65">
        <f t="shared" si="0"/>
        <v>172.81459</v>
      </c>
      <c r="F7" s="66">
        <f t="shared" si="1"/>
        <v>104.78368509965057</v>
      </c>
      <c r="G7" s="67">
        <f t="shared" si="2"/>
        <v>68.03090490034944</v>
      </c>
      <c r="H7" s="68">
        <f t="shared" si="3"/>
        <v>240.84549490034945</v>
      </c>
      <c r="I7" s="2">
        <f aca="true" t="shared" si="4" ref="I7:I23">I6+1</f>
        <v>3</v>
      </c>
    </row>
    <row r="8" spans="2:9" ht="11.25">
      <c r="B8" s="22">
        <v>2549</v>
      </c>
      <c r="C8" s="64">
        <v>256.2192</v>
      </c>
      <c r="D8" s="59"/>
      <c r="E8" s="65">
        <f t="shared" si="0"/>
        <v>172.81459</v>
      </c>
      <c r="F8" s="66">
        <f t="shared" si="1"/>
        <v>104.78368509965057</v>
      </c>
      <c r="G8" s="67">
        <f t="shared" si="2"/>
        <v>68.03090490034944</v>
      </c>
      <c r="H8" s="68">
        <f t="shared" si="3"/>
        <v>240.84549490034945</v>
      </c>
      <c r="I8" s="2">
        <f t="shared" si="4"/>
        <v>4</v>
      </c>
    </row>
    <row r="9" spans="2:9" ht="11.25">
      <c r="B9" s="22">
        <v>2550</v>
      </c>
      <c r="C9" s="64">
        <v>292.39488000000017</v>
      </c>
      <c r="D9" s="59"/>
      <c r="E9" s="65">
        <f t="shared" si="0"/>
        <v>172.81459</v>
      </c>
      <c r="F9" s="66">
        <f t="shared" si="1"/>
        <v>104.78368509965057</v>
      </c>
      <c r="G9" s="67">
        <f t="shared" si="2"/>
        <v>68.03090490034944</v>
      </c>
      <c r="H9" s="68">
        <f t="shared" si="3"/>
        <v>240.84549490034945</v>
      </c>
      <c r="I9" s="2">
        <f t="shared" si="4"/>
        <v>5</v>
      </c>
    </row>
    <row r="10" spans="2:9" ht="11.25">
      <c r="B10" s="22">
        <v>2551</v>
      </c>
      <c r="C10" s="64">
        <v>243.56591999999998</v>
      </c>
      <c r="D10" s="59"/>
      <c r="E10" s="65">
        <f t="shared" si="0"/>
        <v>172.81459</v>
      </c>
      <c r="F10" s="66">
        <f t="shared" si="1"/>
        <v>104.78368509965057</v>
      </c>
      <c r="G10" s="67">
        <f t="shared" si="2"/>
        <v>68.03090490034944</v>
      </c>
      <c r="H10" s="68">
        <f t="shared" si="3"/>
        <v>240.84549490034945</v>
      </c>
      <c r="I10" s="2">
        <f t="shared" si="4"/>
        <v>6</v>
      </c>
    </row>
    <row r="11" spans="2:9" ht="11.25">
      <c r="B11" s="22">
        <v>2552</v>
      </c>
      <c r="C11" s="64">
        <v>194.12</v>
      </c>
      <c r="D11" s="59"/>
      <c r="E11" s="65">
        <f t="shared" si="0"/>
        <v>172.81459</v>
      </c>
      <c r="F11" s="66">
        <f t="shared" si="1"/>
        <v>104.78368509965057</v>
      </c>
      <c r="G11" s="67">
        <f t="shared" si="2"/>
        <v>68.03090490034944</v>
      </c>
      <c r="H11" s="68">
        <f t="shared" si="3"/>
        <v>240.84549490034945</v>
      </c>
      <c r="I11" s="2">
        <f t="shared" si="4"/>
        <v>7</v>
      </c>
    </row>
    <row r="12" spans="2:9" ht="11.25">
      <c r="B12" s="22">
        <v>2553</v>
      </c>
      <c r="C12" s="64">
        <v>175.57776</v>
      </c>
      <c r="D12" s="59"/>
      <c r="E12" s="65">
        <f t="shared" si="0"/>
        <v>172.81459</v>
      </c>
      <c r="F12" s="66">
        <f t="shared" si="1"/>
        <v>104.78368509965057</v>
      </c>
      <c r="G12" s="67">
        <f t="shared" si="2"/>
        <v>68.03090490034944</v>
      </c>
      <c r="H12" s="68">
        <f t="shared" si="3"/>
        <v>240.84549490034945</v>
      </c>
      <c r="I12" s="2">
        <f t="shared" si="4"/>
        <v>8</v>
      </c>
    </row>
    <row r="13" spans="2:9" ht="11.25">
      <c r="B13" s="22">
        <v>2554</v>
      </c>
      <c r="C13" s="64">
        <v>306.955008</v>
      </c>
      <c r="D13" s="59"/>
      <c r="E13" s="65">
        <f t="shared" si="0"/>
        <v>172.81459</v>
      </c>
      <c r="F13" s="66">
        <f t="shared" si="1"/>
        <v>104.78368509965057</v>
      </c>
      <c r="G13" s="67">
        <f t="shared" si="2"/>
        <v>68.03090490034944</v>
      </c>
      <c r="H13" s="68">
        <f t="shared" si="3"/>
        <v>240.84549490034945</v>
      </c>
      <c r="I13" s="2">
        <f t="shared" si="4"/>
        <v>9</v>
      </c>
    </row>
    <row r="14" spans="2:9" ht="11.25">
      <c r="B14" s="22">
        <v>2555</v>
      </c>
      <c r="C14" s="64">
        <v>199.33862400000004</v>
      </c>
      <c r="D14" s="59"/>
      <c r="E14" s="65">
        <f t="shared" si="0"/>
        <v>172.81459</v>
      </c>
      <c r="F14" s="66">
        <f t="shared" si="1"/>
        <v>104.78368509965057</v>
      </c>
      <c r="G14" s="67">
        <f t="shared" si="2"/>
        <v>68.03090490034944</v>
      </c>
      <c r="H14" s="68">
        <f t="shared" si="3"/>
        <v>240.84549490034945</v>
      </c>
      <c r="I14" s="2">
        <f t="shared" si="4"/>
        <v>10</v>
      </c>
    </row>
    <row r="15" spans="2:9" ht="11.25">
      <c r="B15" s="22">
        <v>2556</v>
      </c>
      <c r="C15" s="64">
        <v>174.775968</v>
      </c>
      <c r="D15" s="59"/>
      <c r="E15" s="65">
        <f t="shared" si="0"/>
        <v>172.81459</v>
      </c>
      <c r="F15" s="66">
        <f t="shared" si="1"/>
        <v>104.78368509965057</v>
      </c>
      <c r="G15" s="67">
        <f t="shared" si="2"/>
        <v>68.03090490034944</v>
      </c>
      <c r="H15" s="68">
        <f t="shared" si="3"/>
        <v>240.84549490034945</v>
      </c>
      <c r="I15" s="2">
        <f t="shared" si="4"/>
        <v>11</v>
      </c>
    </row>
    <row r="16" spans="2:9" ht="11.25">
      <c r="B16" s="22">
        <v>2557</v>
      </c>
      <c r="C16" s="64">
        <v>87.82</v>
      </c>
      <c r="D16" s="59"/>
      <c r="E16" s="65">
        <f t="shared" si="0"/>
        <v>172.81459</v>
      </c>
      <c r="F16" s="66">
        <f t="shared" si="1"/>
        <v>104.78368509965057</v>
      </c>
      <c r="G16" s="67">
        <f t="shared" si="2"/>
        <v>68.03090490034944</v>
      </c>
      <c r="H16" s="68">
        <f t="shared" si="3"/>
        <v>240.84549490034945</v>
      </c>
      <c r="I16" s="2">
        <f t="shared" si="4"/>
        <v>12</v>
      </c>
    </row>
    <row r="17" spans="2:9" ht="11.25">
      <c r="B17" s="22">
        <v>2558</v>
      </c>
      <c r="C17" s="64">
        <v>66.26793599999999</v>
      </c>
      <c r="D17" s="59"/>
      <c r="E17" s="65">
        <f t="shared" si="0"/>
        <v>172.81459</v>
      </c>
      <c r="F17" s="66">
        <f t="shared" si="1"/>
        <v>104.78368509965057</v>
      </c>
      <c r="G17" s="67">
        <f t="shared" si="2"/>
        <v>68.03090490034944</v>
      </c>
      <c r="H17" s="68">
        <f t="shared" si="3"/>
        <v>240.84549490034945</v>
      </c>
      <c r="I17" s="2">
        <f t="shared" si="4"/>
        <v>13</v>
      </c>
    </row>
    <row r="18" spans="2:9" ht="11.25">
      <c r="B18" s="22">
        <v>2559</v>
      </c>
      <c r="C18" s="64">
        <v>132.185088</v>
      </c>
      <c r="D18" s="59"/>
      <c r="E18" s="65">
        <f t="shared" si="0"/>
        <v>172.81459</v>
      </c>
      <c r="F18" s="66">
        <f t="shared" si="1"/>
        <v>104.78368509965057</v>
      </c>
      <c r="G18" s="67">
        <f t="shared" si="2"/>
        <v>68.03090490034944</v>
      </c>
      <c r="H18" s="68">
        <f t="shared" si="3"/>
        <v>240.84549490034945</v>
      </c>
      <c r="I18" s="2">
        <f t="shared" si="4"/>
        <v>14</v>
      </c>
    </row>
    <row r="19" spans="2:9" ht="11.25">
      <c r="B19" s="70">
        <v>2560</v>
      </c>
      <c r="C19" s="69">
        <v>205</v>
      </c>
      <c r="D19" s="59"/>
      <c r="E19" s="65">
        <f t="shared" si="0"/>
        <v>172.81459</v>
      </c>
      <c r="F19" s="66">
        <f t="shared" si="1"/>
        <v>104.78368509965057</v>
      </c>
      <c r="G19" s="67">
        <f t="shared" si="2"/>
        <v>68.03090490034944</v>
      </c>
      <c r="H19" s="68">
        <f t="shared" si="3"/>
        <v>240.84549490034945</v>
      </c>
      <c r="I19" s="2">
        <f t="shared" si="4"/>
        <v>15</v>
      </c>
    </row>
    <row r="20" spans="2:9" ht="11.25">
      <c r="B20" s="22">
        <v>2561</v>
      </c>
      <c r="C20" s="64">
        <v>129.7</v>
      </c>
      <c r="D20" s="59"/>
      <c r="E20" s="65">
        <f t="shared" si="0"/>
        <v>172.81459</v>
      </c>
      <c r="F20" s="66">
        <f t="shared" si="1"/>
        <v>104.78368509965057</v>
      </c>
      <c r="G20" s="67">
        <f t="shared" si="2"/>
        <v>68.03090490034944</v>
      </c>
      <c r="H20" s="68">
        <f t="shared" si="3"/>
        <v>240.84549490034945</v>
      </c>
      <c r="I20" s="2">
        <f t="shared" si="4"/>
        <v>16</v>
      </c>
    </row>
    <row r="21" spans="2:9" ht="11.25">
      <c r="B21" s="22">
        <v>2562</v>
      </c>
      <c r="C21" s="64">
        <v>91.2</v>
      </c>
      <c r="D21" s="59"/>
      <c r="E21" s="65">
        <f t="shared" si="0"/>
        <v>172.81459</v>
      </c>
      <c r="F21" s="66">
        <f t="shared" si="1"/>
        <v>104.78368509965057</v>
      </c>
      <c r="G21" s="67">
        <f t="shared" si="2"/>
        <v>68.03090490034944</v>
      </c>
      <c r="H21" s="68">
        <f t="shared" si="3"/>
        <v>240.84549490034945</v>
      </c>
      <c r="I21" s="2">
        <f t="shared" si="4"/>
        <v>17</v>
      </c>
    </row>
    <row r="22" spans="2:9" ht="11.25">
      <c r="B22" s="22">
        <v>2563</v>
      </c>
      <c r="C22" s="64">
        <v>110.5</v>
      </c>
      <c r="D22" s="71"/>
      <c r="E22" s="65">
        <f t="shared" si="0"/>
        <v>172.81459</v>
      </c>
      <c r="F22" s="66">
        <f t="shared" si="1"/>
        <v>104.78368509965057</v>
      </c>
      <c r="G22" s="67">
        <f t="shared" si="2"/>
        <v>68.03090490034944</v>
      </c>
      <c r="H22" s="68">
        <f t="shared" si="3"/>
        <v>240.84549490034945</v>
      </c>
      <c r="I22" s="2">
        <f t="shared" si="4"/>
        <v>18</v>
      </c>
    </row>
    <row r="23" spans="2:9" ht="11.25">
      <c r="B23" s="22">
        <v>2564</v>
      </c>
      <c r="C23" s="64">
        <v>197.81020800000002</v>
      </c>
      <c r="D23" s="59"/>
      <c r="E23" s="65">
        <f t="shared" si="0"/>
        <v>172.81459</v>
      </c>
      <c r="F23" s="66">
        <f t="shared" si="1"/>
        <v>104.78368509965057</v>
      </c>
      <c r="G23" s="67">
        <f t="shared" si="2"/>
        <v>68.03090490034944</v>
      </c>
      <c r="H23" s="68">
        <f t="shared" si="3"/>
        <v>240.84549490034945</v>
      </c>
      <c r="I23" s="2">
        <f t="shared" si="4"/>
        <v>19</v>
      </c>
    </row>
    <row r="24" spans="2:14" ht="11.25">
      <c r="B24" s="22">
        <v>2565</v>
      </c>
      <c r="C24" s="64">
        <v>204.710544</v>
      </c>
      <c r="D24" s="59"/>
      <c r="E24" s="65">
        <f t="shared" si="0"/>
        <v>172.81459</v>
      </c>
      <c r="F24" s="66">
        <f t="shared" si="1"/>
        <v>104.78368509965057</v>
      </c>
      <c r="G24" s="67">
        <f t="shared" si="2"/>
        <v>68.03090490034944</v>
      </c>
      <c r="H24" s="68">
        <f t="shared" si="3"/>
        <v>240.84549490034945</v>
      </c>
      <c r="K24" s="78" t="str">
        <f>'[1]std. - P.1'!$K$106:$N$106</f>
        <v>ปี 2565 ปริมาณน้ำสะสม 1 เม.ย.66 - 31 ม.ค.67</v>
      </c>
      <c r="L24" s="78"/>
      <c r="M24" s="78"/>
      <c r="N24" s="78"/>
    </row>
    <row r="25" spans="2:8" ht="11.25">
      <c r="B25" s="72">
        <v>2566</v>
      </c>
      <c r="C25" s="73">
        <v>160.80854399999998</v>
      </c>
      <c r="D25" s="74">
        <f>C25</f>
        <v>160.80854399999998</v>
      </c>
      <c r="E25" s="65"/>
      <c r="F25" s="66"/>
      <c r="G25" s="67"/>
      <c r="H25" s="68"/>
    </row>
    <row r="26" spans="2:8" ht="11.25">
      <c r="B26" s="22"/>
      <c r="C26" s="69"/>
      <c r="D26" s="59"/>
      <c r="E26" s="65"/>
      <c r="F26" s="66"/>
      <c r="G26" s="67"/>
      <c r="H26" s="68"/>
    </row>
    <row r="27" spans="2:8" ht="11.25">
      <c r="B27" s="22"/>
      <c r="C27" s="69"/>
      <c r="D27" s="59"/>
      <c r="E27" s="65"/>
      <c r="F27" s="66"/>
      <c r="G27" s="67"/>
      <c r="H27" s="68"/>
    </row>
    <row r="28" spans="2:8" ht="11.25">
      <c r="B28" s="22"/>
      <c r="C28" s="69"/>
      <c r="D28" s="59"/>
      <c r="E28" s="65"/>
      <c r="F28" s="66"/>
      <c r="G28" s="67"/>
      <c r="H28" s="68"/>
    </row>
    <row r="29" spans="2:8" ht="11.25">
      <c r="B29" s="22"/>
      <c r="C29" s="69"/>
      <c r="D29" s="59"/>
      <c r="E29" s="65"/>
      <c r="F29" s="66"/>
      <c r="G29" s="67"/>
      <c r="H29" s="68"/>
    </row>
    <row r="30" spans="2:8" ht="11.25">
      <c r="B30" s="22"/>
      <c r="C30" s="69"/>
      <c r="D30" s="59"/>
      <c r="E30" s="65"/>
      <c r="F30" s="66"/>
      <c r="G30" s="67"/>
      <c r="H30" s="68"/>
    </row>
    <row r="31" spans="2:8" ht="11.25">
      <c r="B31" s="22"/>
      <c r="C31" s="69"/>
      <c r="D31" s="59"/>
      <c r="E31" s="65"/>
      <c r="F31" s="66"/>
      <c r="G31" s="67"/>
      <c r="H31" s="68"/>
    </row>
    <row r="32" spans="2:8" ht="11.25">
      <c r="B32" s="22"/>
      <c r="C32" s="69"/>
      <c r="D32" s="59"/>
      <c r="E32" s="65"/>
      <c r="F32" s="66"/>
      <c r="G32" s="67"/>
      <c r="H32" s="68"/>
    </row>
    <row r="33" spans="2:8" ht="11.25">
      <c r="B33" s="22"/>
      <c r="C33" s="69"/>
      <c r="D33" s="59"/>
      <c r="E33" s="65"/>
      <c r="F33" s="66"/>
      <c r="G33" s="67"/>
      <c r="H33" s="68"/>
    </row>
    <row r="34" spans="2:8" ht="11.25">
      <c r="B34" s="22"/>
      <c r="C34" s="69"/>
      <c r="D34" s="59"/>
      <c r="E34" s="65"/>
      <c r="F34" s="66"/>
      <c r="G34" s="67"/>
      <c r="H34" s="68"/>
    </row>
    <row r="35" spans="2:8" ht="11.25">
      <c r="B35" s="22"/>
      <c r="C35" s="69"/>
      <c r="D35" s="59"/>
      <c r="E35" s="65"/>
      <c r="F35" s="66"/>
      <c r="G35" s="67"/>
      <c r="H35" s="68"/>
    </row>
    <row r="36" spans="2:16" ht="12">
      <c r="B36" s="22"/>
      <c r="C36" s="69"/>
      <c r="D36" s="59"/>
      <c r="E36" s="65"/>
      <c r="F36" s="66"/>
      <c r="G36" s="67"/>
      <c r="H36" s="68"/>
      <c r="P36"/>
    </row>
    <row r="37" spans="2:8" ht="11.25">
      <c r="B37" s="22"/>
      <c r="C37" s="69"/>
      <c r="D37" s="59"/>
      <c r="E37" s="65"/>
      <c r="F37" s="66"/>
      <c r="G37" s="67"/>
      <c r="H37" s="68"/>
    </row>
    <row r="38" spans="2:8" ht="11.25">
      <c r="B38" s="22"/>
      <c r="C38" s="69"/>
      <c r="D38" s="59"/>
      <c r="E38" s="65"/>
      <c r="F38" s="66"/>
      <c r="G38" s="67"/>
      <c r="H38" s="68"/>
    </row>
    <row r="39" spans="2:8" ht="11.25">
      <c r="B39" s="22"/>
      <c r="C39" s="69"/>
      <c r="D39" s="59"/>
      <c r="E39" s="65"/>
      <c r="F39" s="66"/>
      <c r="G39" s="67"/>
      <c r="H39" s="68"/>
    </row>
    <row r="40" spans="2:8" ht="11.25">
      <c r="B40" s="22"/>
      <c r="C40" s="69"/>
      <c r="D40" s="59"/>
      <c r="E40" s="65"/>
      <c r="F40" s="66"/>
      <c r="G40" s="67"/>
      <c r="H40" s="68"/>
    </row>
    <row r="41" spans="2:8" ht="11.25">
      <c r="B41" s="22"/>
      <c r="C41" s="69"/>
      <c r="D41" s="59"/>
      <c r="E41" s="65"/>
      <c r="F41" s="66"/>
      <c r="G41" s="67"/>
      <c r="H41" s="68"/>
    </row>
    <row r="42" spans="2:8" ht="11.25">
      <c r="B42" s="22"/>
      <c r="C42" s="69"/>
      <c r="D42" s="59"/>
      <c r="E42" s="65"/>
      <c r="F42" s="66"/>
      <c r="G42" s="67"/>
      <c r="H42" s="68"/>
    </row>
    <row r="43" spans="2:8" ht="11.25">
      <c r="B43" s="22"/>
      <c r="C43" s="69"/>
      <c r="D43" s="59"/>
      <c r="E43" s="65"/>
      <c r="F43" s="66"/>
      <c r="G43" s="67"/>
      <c r="H43" s="68"/>
    </row>
    <row r="44" spans="2:8" ht="11.25">
      <c r="B44" s="22"/>
      <c r="C44" s="69"/>
      <c r="D44" s="59"/>
      <c r="E44" s="65"/>
      <c r="F44" s="66"/>
      <c r="G44" s="67"/>
      <c r="H44" s="68"/>
    </row>
    <row r="45" spans="2:8" ht="11.25">
      <c r="B45" s="22"/>
      <c r="C45" s="69"/>
      <c r="D45" s="59"/>
      <c r="E45" s="65"/>
      <c r="F45" s="66"/>
      <c r="G45" s="67"/>
      <c r="H45" s="68"/>
    </row>
    <row r="46" spans="2:8" ht="11.25">
      <c r="B46" s="22"/>
      <c r="C46" s="69"/>
      <c r="D46" s="59"/>
      <c r="E46" s="65"/>
      <c r="F46" s="66"/>
      <c r="G46" s="67"/>
      <c r="H46" s="68"/>
    </row>
    <row r="47" spans="2:8" ht="11.25">
      <c r="B47" s="22"/>
      <c r="C47" s="69"/>
      <c r="D47" s="59"/>
      <c r="E47" s="65"/>
      <c r="F47" s="66"/>
      <c r="G47" s="67"/>
      <c r="H47" s="68"/>
    </row>
    <row r="48" spans="2:8" ht="11.25">
      <c r="B48" s="22"/>
      <c r="C48" s="69"/>
      <c r="D48" s="59"/>
      <c r="E48" s="65"/>
      <c r="F48" s="66"/>
      <c r="G48" s="67"/>
      <c r="H48" s="68"/>
    </row>
    <row r="49" spans="2:8" ht="11.25">
      <c r="B49" s="22"/>
      <c r="C49" s="69"/>
      <c r="D49" s="59"/>
      <c r="E49" s="65"/>
      <c r="F49" s="66"/>
      <c r="G49" s="67"/>
      <c r="H49" s="68"/>
    </row>
    <row r="50" spans="2:8" ht="11.25">
      <c r="B50" s="22"/>
      <c r="C50" s="69"/>
      <c r="D50" s="59"/>
      <c r="E50" s="65"/>
      <c r="F50" s="66"/>
      <c r="G50" s="67"/>
      <c r="H50" s="68"/>
    </row>
    <row r="51" spans="2:8" ht="11.25">
      <c r="B51" s="22"/>
      <c r="C51" s="69"/>
      <c r="D51" s="59"/>
      <c r="E51" s="65"/>
      <c r="F51" s="66"/>
      <c r="G51" s="67"/>
      <c r="H51" s="68"/>
    </row>
    <row r="52" spans="2:14" ht="11.25">
      <c r="B52" s="22"/>
      <c r="C52" s="69"/>
      <c r="D52" s="59"/>
      <c r="E52" s="65"/>
      <c r="F52" s="66"/>
      <c r="G52" s="67"/>
      <c r="H52" s="68"/>
      <c r="J52" s="23"/>
      <c r="K52" s="23"/>
      <c r="L52" s="23"/>
      <c r="M52" s="23"/>
      <c r="N52" s="23"/>
    </row>
    <row r="53" spans="2:14" ht="11.25">
      <c r="B53" s="22"/>
      <c r="C53" s="69"/>
      <c r="D53" s="59"/>
      <c r="E53" s="65"/>
      <c r="F53" s="66"/>
      <c r="G53" s="67"/>
      <c r="H53" s="68"/>
      <c r="J53" s="25"/>
      <c r="K53" s="25"/>
      <c r="L53" s="25"/>
      <c r="M53" s="25"/>
      <c r="N53" s="23"/>
    </row>
    <row r="54" spans="2:14" ht="11.25">
      <c r="B54" s="22"/>
      <c r="C54" s="69"/>
      <c r="D54" s="59"/>
      <c r="E54" s="65"/>
      <c r="F54" s="66"/>
      <c r="G54" s="67"/>
      <c r="H54" s="68"/>
      <c r="J54" s="25"/>
      <c r="K54" s="25"/>
      <c r="L54" s="25"/>
      <c r="M54" s="25"/>
      <c r="N54" s="23"/>
    </row>
    <row r="55" spans="2:14" ht="11.25">
      <c r="B55" s="22"/>
      <c r="C55" s="69"/>
      <c r="D55" s="59"/>
      <c r="E55" s="65"/>
      <c r="F55" s="66"/>
      <c r="G55" s="67"/>
      <c r="H55" s="68"/>
      <c r="J55" s="26"/>
      <c r="K55" s="24"/>
      <c r="L55" s="26"/>
      <c r="M55" s="27"/>
      <c r="N55" s="23"/>
    </row>
    <row r="56" spans="2:13" ht="11.25">
      <c r="B56" s="22"/>
      <c r="C56" s="64"/>
      <c r="D56" s="59"/>
      <c r="E56" s="65"/>
      <c r="F56" s="66"/>
      <c r="G56" s="67"/>
      <c r="H56" s="68"/>
      <c r="J56" s="28"/>
      <c r="K56" s="29"/>
      <c r="L56" s="28"/>
      <c r="M56" s="30"/>
    </row>
    <row r="57" spans="2:13" ht="11.25">
      <c r="B57" s="22"/>
      <c r="C57" s="69"/>
      <c r="D57" s="59"/>
      <c r="E57" s="65"/>
      <c r="F57" s="66"/>
      <c r="G57" s="67"/>
      <c r="H57" s="68"/>
      <c r="J57" s="28"/>
      <c r="K57" s="29"/>
      <c r="L57" s="28"/>
      <c r="M57" s="30"/>
    </row>
    <row r="58" spans="2:13" ht="11.25">
      <c r="B58" s="22"/>
      <c r="C58" s="69"/>
      <c r="D58" s="59"/>
      <c r="E58" s="65"/>
      <c r="F58" s="66"/>
      <c r="G58" s="67"/>
      <c r="H58" s="68"/>
      <c r="J58" s="28"/>
      <c r="K58" s="29"/>
      <c r="L58" s="28"/>
      <c r="M58" s="30"/>
    </row>
    <row r="59" spans="2:13" ht="11.25">
      <c r="B59" s="22"/>
      <c r="C59" s="69"/>
      <c r="D59" s="59"/>
      <c r="E59" s="65"/>
      <c r="F59" s="66"/>
      <c r="G59" s="67"/>
      <c r="H59" s="68"/>
      <c r="J59" s="28"/>
      <c r="K59" s="29"/>
      <c r="L59" s="28"/>
      <c r="M59" s="30"/>
    </row>
    <row r="60" spans="2:13" ht="11.25">
      <c r="B60" s="22"/>
      <c r="C60" s="69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1.25">
      <c r="B61" s="31"/>
      <c r="C61" s="32"/>
      <c r="D61" s="21"/>
      <c r="E61" s="33"/>
      <c r="F61" s="33"/>
      <c r="G61" s="33"/>
      <c r="H61" s="33"/>
      <c r="J61" s="28"/>
      <c r="K61" s="29"/>
      <c r="L61" s="28"/>
      <c r="M61" s="30"/>
    </row>
    <row r="62" spans="2:13" ht="11.25">
      <c r="B62" s="31"/>
      <c r="C62" s="32"/>
      <c r="D62" s="21"/>
      <c r="E62" s="33"/>
      <c r="F62" s="33"/>
      <c r="G62" s="33"/>
      <c r="H62" s="33"/>
      <c r="J62" s="28"/>
      <c r="K62" s="29"/>
      <c r="L62" s="28"/>
      <c r="M62" s="30"/>
    </row>
    <row r="63" spans="1:17" ht="16.5" customHeight="1">
      <c r="A63" s="23"/>
      <c r="B63" s="34"/>
      <c r="C63" s="35"/>
      <c r="D63" s="23"/>
      <c r="E63" s="23"/>
      <c r="F63" s="23"/>
      <c r="G63" s="23"/>
      <c r="H63" s="23"/>
      <c r="I63" s="23"/>
      <c r="J63" s="23"/>
      <c r="K63" s="23"/>
      <c r="Q63" s="32"/>
    </row>
    <row r="64" spans="1:11" ht="15.75" customHeight="1">
      <c r="A64" s="23"/>
      <c r="B64" s="36" t="s">
        <v>8</v>
      </c>
      <c r="C64" s="55">
        <f>AVERAGE(C5:C24)</f>
        <v>172.81459</v>
      </c>
      <c r="D64" s="37"/>
      <c r="E64" s="34"/>
      <c r="F64" s="34"/>
      <c r="G64" s="23"/>
      <c r="H64" s="38" t="s">
        <v>8</v>
      </c>
      <c r="I64" s="39" t="s">
        <v>20</v>
      </c>
      <c r="J64" s="40"/>
      <c r="K64" s="41"/>
    </row>
    <row r="65" spans="1:11" ht="15.75" customHeight="1">
      <c r="A65" s="23"/>
      <c r="B65" s="42" t="s">
        <v>10</v>
      </c>
      <c r="C65" s="56">
        <f>STDEV(C5:C24)</f>
        <v>68.03090490034944</v>
      </c>
      <c r="D65" s="37"/>
      <c r="E65" s="34"/>
      <c r="F65" s="34"/>
      <c r="G65" s="23"/>
      <c r="H65" s="44" t="s">
        <v>10</v>
      </c>
      <c r="I65" s="45" t="s">
        <v>12</v>
      </c>
      <c r="J65" s="46"/>
      <c r="K65" s="47"/>
    </row>
    <row r="66" spans="1:15" ht="15.75" customHeight="1">
      <c r="A66" s="34"/>
      <c r="B66" s="42" t="s">
        <v>13</v>
      </c>
      <c r="C66" s="43">
        <f>C65/C64</f>
        <v>0.39366412812916685</v>
      </c>
      <c r="D66" s="37"/>
      <c r="E66" s="48">
        <f>C66*100</f>
        <v>39.366412812916685</v>
      </c>
      <c r="F66" s="34" t="s">
        <v>2</v>
      </c>
      <c r="G66" s="23"/>
      <c r="H66" s="44" t="s">
        <v>13</v>
      </c>
      <c r="I66" s="45" t="s">
        <v>14</v>
      </c>
      <c r="J66" s="46"/>
      <c r="K66" s="47"/>
      <c r="M66" s="54" t="s">
        <v>19</v>
      </c>
      <c r="N66" s="2">
        <f>C71-C72-C73</f>
        <v>12</v>
      </c>
      <c r="O66" s="2" t="s">
        <v>0</v>
      </c>
    </row>
    <row r="67" spans="1:15" ht="15.75" customHeight="1">
      <c r="A67" s="34"/>
      <c r="B67" s="42" t="s">
        <v>9</v>
      </c>
      <c r="C67" s="56">
        <f>C64-C65</f>
        <v>104.78368509965057</v>
      </c>
      <c r="D67" s="37"/>
      <c r="E67" s="34"/>
      <c r="F67" s="34"/>
      <c r="G67" s="23"/>
      <c r="H67" s="44" t="s">
        <v>9</v>
      </c>
      <c r="I67" s="45" t="s">
        <v>15</v>
      </c>
      <c r="J67" s="46"/>
      <c r="K67" s="47"/>
      <c r="M67" s="54" t="s">
        <v>18</v>
      </c>
      <c r="N67" s="2">
        <f>C72</f>
        <v>4</v>
      </c>
      <c r="O67" s="2" t="s">
        <v>0</v>
      </c>
    </row>
    <row r="68" spans="1:15" ht="15.75" customHeight="1">
      <c r="A68" s="34"/>
      <c r="B68" s="49" t="s">
        <v>11</v>
      </c>
      <c r="C68" s="57">
        <f>C64+C65</f>
        <v>240.84549490034945</v>
      </c>
      <c r="D68" s="37"/>
      <c r="E68" s="34"/>
      <c r="F68" s="34"/>
      <c r="G68" s="23"/>
      <c r="H68" s="50" t="s">
        <v>11</v>
      </c>
      <c r="I68" s="51" t="s">
        <v>16</v>
      </c>
      <c r="J68" s="52"/>
      <c r="K68" s="53"/>
      <c r="M68" s="54" t="s">
        <v>17</v>
      </c>
      <c r="N68" s="2">
        <f>C73</f>
        <v>3</v>
      </c>
      <c r="O68" s="2" t="s">
        <v>0</v>
      </c>
    </row>
    <row r="69" spans="1:6" ht="17.25" customHeight="1">
      <c r="A69" s="31"/>
      <c r="C69" s="31"/>
      <c r="D69" s="31"/>
      <c r="E69" s="31"/>
      <c r="F69" s="31"/>
    </row>
    <row r="70" spans="1:3" ht="11.25">
      <c r="A70" s="31"/>
      <c r="C70" s="31"/>
    </row>
    <row r="71" spans="1:3" ht="11.25">
      <c r="A71" s="31"/>
      <c r="C71" s="2">
        <f>MAX(I5:I60)</f>
        <v>19</v>
      </c>
    </row>
    <row r="72" ht="11.25">
      <c r="C72" s="2">
        <f>COUNTIF(C5:C23,"&gt;241")</f>
        <v>4</v>
      </c>
    </row>
    <row r="73" ht="11.25">
      <c r="C73" s="2">
        <f>COUNTIF(C5:C23,"&lt;98")</f>
        <v>3</v>
      </c>
    </row>
  </sheetData>
  <sheetProtection/>
  <mergeCells count="2">
    <mergeCell ref="B2:B4"/>
    <mergeCell ref="K24:N2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2016-05-12T07:32:34Z</cp:lastPrinted>
  <dcterms:created xsi:type="dcterms:W3CDTF">2016-04-07T02:09:12Z</dcterms:created>
  <dcterms:modified xsi:type="dcterms:W3CDTF">2024-02-23T03:59:52Z</dcterms:modified>
  <cp:category/>
  <cp:version/>
  <cp:contentType/>
  <cp:contentStatus/>
</cp:coreProperties>
</file>