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P.71A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<sst xmlns="http://schemas.openxmlformats.org/spreadsheetml/2006/main" count="38" uniqueCount="23">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</sst>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#,##0.0"/>
    <numFmt numFmtId="215" formatCode="#,##0_ ;\-#,##0\ "/>
    <numFmt numFmtId="216" formatCode="&quot;ใช่&quot;;&quot;ใช่&quot;;&quot;ไม่ใช่&quot;"/>
    <numFmt numFmtId="217" formatCode="&quot;จริง&quot;;&quot;จริง&quot;;&quot;เท็จ&quot;"/>
    <numFmt numFmtId="218" formatCode="&quot;เปิด&quot;;&quot;เปิด&quot;;&quot;ปิด&quot;"/>
    <numFmt numFmtId="219" formatCode="[$€-2]\ #,##0.00_);[Red]\([$€-2]\ #,##0.00\)"/>
  </numFmts>
  <fonts count="5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2.8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 horizontal="right"/>
    </xf>
    <xf numFmtId="214" fontId="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  <xf numFmtId="2" fontId="2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P.71A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น้ำแม่ขาน อ.สันป่าตอง จ.เชียงใหม่</a:t>
            </a:r>
          </a:p>
        </c:rich>
      </c:tx>
      <c:layout>
        <c:manualLayout>
          <c:xMode val="factor"/>
          <c:yMode val="factor"/>
          <c:x val="0.028"/>
          <c:y val="-0.017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75"/>
          <c:y val="0.198"/>
          <c:w val="0.86175"/>
          <c:h val="0.641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25400">
                <a:solidFill>
                  <a:srgbClr val="FFCC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C000"/>
                  </a:gs>
                </a:gsLst>
                <a:lin ang="5400000" scaled="1"/>
              </a:gradFill>
              <a:ln w="25400">
                <a:solidFill>
                  <a:srgbClr val="FF0000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P.71A'!$B$5:$B$18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'std. - P.71A'!$C$5:$C$18</c:f>
              <c:numCache>
                <c:ptCount val="14"/>
                <c:pt idx="0">
                  <c:v>370.4045760000001</c:v>
                </c:pt>
                <c:pt idx="1">
                  <c:v>875.2242240000002</c:v>
                </c:pt>
                <c:pt idx="2">
                  <c:v>328.28976</c:v>
                </c:pt>
                <c:pt idx="3">
                  <c:v>284.0832</c:v>
                </c:pt>
                <c:pt idx="4">
                  <c:v>129.168</c:v>
                </c:pt>
                <c:pt idx="5">
                  <c:v>38.443248000000004</c:v>
                </c:pt>
                <c:pt idx="6">
                  <c:v>280.44662400000004</c:v>
                </c:pt>
                <c:pt idx="7">
                  <c:v>555.2</c:v>
                </c:pt>
                <c:pt idx="8">
                  <c:v>398.2</c:v>
                </c:pt>
                <c:pt idx="9">
                  <c:v>192.8</c:v>
                </c:pt>
                <c:pt idx="10">
                  <c:v>184.71693600000003</c:v>
                </c:pt>
                <c:pt idx="11">
                  <c:v>296.5109760000001</c:v>
                </c:pt>
                <c:pt idx="12">
                  <c:v>520.8055920000002</c:v>
                </c:pt>
                <c:pt idx="13">
                  <c:v>305.7168960000001</c:v>
                </c:pt>
              </c:numCache>
            </c:numRef>
          </c:val>
        </c:ser>
        <c:axId val="8807242"/>
        <c:axId val="12156315"/>
      </c:barChart>
      <c:lineChart>
        <c:grouping val="standard"/>
        <c:varyColors val="0"/>
        <c:ser>
          <c:idx val="1"/>
          <c:order val="1"/>
          <c:tx>
            <c:v>ค่าเฉลี่ย (2553 - 2565 )อยู่ระหว่างค่า+- SD 10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P.71A'!$B$5:$B$18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'std. - P.71A'!$E$5:$E$17</c:f>
              <c:numCache>
                <c:ptCount val="13"/>
                <c:pt idx="0">
                  <c:v>342.63793353846154</c:v>
                </c:pt>
                <c:pt idx="1">
                  <c:v>342.63793353846154</c:v>
                </c:pt>
                <c:pt idx="2">
                  <c:v>342.63793353846154</c:v>
                </c:pt>
                <c:pt idx="3">
                  <c:v>342.63793353846154</c:v>
                </c:pt>
                <c:pt idx="4">
                  <c:v>342.63793353846154</c:v>
                </c:pt>
                <c:pt idx="5">
                  <c:v>342.63793353846154</c:v>
                </c:pt>
                <c:pt idx="6">
                  <c:v>342.63793353846154</c:v>
                </c:pt>
                <c:pt idx="7">
                  <c:v>342.63793353846154</c:v>
                </c:pt>
                <c:pt idx="8">
                  <c:v>342.63793353846154</c:v>
                </c:pt>
                <c:pt idx="9">
                  <c:v>342.63793353846154</c:v>
                </c:pt>
                <c:pt idx="10">
                  <c:v>342.63793353846154</c:v>
                </c:pt>
                <c:pt idx="11">
                  <c:v>342.63793353846154</c:v>
                </c:pt>
                <c:pt idx="12">
                  <c:v>342.63793353846154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P.71A'!$B$5:$B$18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'std. - P.71A'!$H$5:$H$17</c:f>
              <c:numCache>
                <c:ptCount val="13"/>
                <c:pt idx="0">
                  <c:v>558.5771383688962</c:v>
                </c:pt>
                <c:pt idx="1">
                  <c:v>558.5771383688962</c:v>
                </c:pt>
                <c:pt idx="2">
                  <c:v>558.5771383688962</c:v>
                </c:pt>
                <c:pt idx="3">
                  <c:v>558.5771383688962</c:v>
                </c:pt>
                <c:pt idx="4">
                  <c:v>558.5771383688962</c:v>
                </c:pt>
                <c:pt idx="5">
                  <c:v>558.5771383688962</c:v>
                </c:pt>
                <c:pt idx="6">
                  <c:v>558.5771383688962</c:v>
                </c:pt>
                <c:pt idx="7">
                  <c:v>558.5771383688962</c:v>
                </c:pt>
                <c:pt idx="8">
                  <c:v>558.5771383688962</c:v>
                </c:pt>
                <c:pt idx="9">
                  <c:v>558.5771383688962</c:v>
                </c:pt>
                <c:pt idx="10">
                  <c:v>558.5771383688962</c:v>
                </c:pt>
                <c:pt idx="11">
                  <c:v>558.5771383688962</c:v>
                </c:pt>
                <c:pt idx="12">
                  <c:v>558.5771383688962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P.71A'!$B$5:$B$18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'std. - P.71A'!$F$5:$F$17</c:f>
              <c:numCache>
                <c:ptCount val="13"/>
                <c:pt idx="0">
                  <c:v>126.69872870802692</c:v>
                </c:pt>
                <c:pt idx="1">
                  <c:v>126.69872870802692</c:v>
                </c:pt>
                <c:pt idx="2">
                  <c:v>126.69872870802692</c:v>
                </c:pt>
                <c:pt idx="3">
                  <c:v>126.69872870802692</c:v>
                </c:pt>
                <c:pt idx="4">
                  <c:v>126.69872870802692</c:v>
                </c:pt>
                <c:pt idx="5">
                  <c:v>126.69872870802692</c:v>
                </c:pt>
                <c:pt idx="6">
                  <c:v>126.69872870802692</c:v>
                </c:pt>
                <c:pt idx="7">
                  <c:v>126.69872870802692</c:v>
                </c:pt>
                <c:pt idx="8">
                  <c:v>126.69872870802692</c:v>
                </c:pt>
                <c:pt idx="9">
                  <c:v>126.69872870802692</c:v>
                </c:pt>
                <c:pt idx="10">
                  <c:v>126.69872870802692</c:v>
                </c:pt>
                <c:pt idx="11">
                  <c:v>126.69872870802692</c:v>
                </c:pt>
                <c:pt idx="12">
                  <c:v>126.69872870802692</c:v>
                </c:pt>
              </c:numCache>
            </c:numRef>
          </c:val>
          <c:smooth val="0"/>
        </c:ser>
        <c:axId val="8807242"/>
        <c:axId val="12156315"/>
      </c:lineChart>
      <c:catAx>
        <c:axId val="8807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2156315"/>
        <c:crossesAt val="0"/>
        <c:auto val="1"/>
        <c:lblOffset val="100"/>
        <c:tickLblSkip val="1"/>
        <c:noMultiLvlLbl val="0"/>
      </c:catAx>
      <c:valAx>
        <c:axId val="12156315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8807242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"/>
          <c:y val="0.845"/>
          <c:w val="0.99"/>
          <c:h val="0.14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P.71A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น้ำแม่ขาน อ.สันป่าตอง จ.เชียงใหม่</a:t>
            </a:r>
          </a:p>
        </c:rich>
      </c:tx>
      <c:layout>
        <c:manualLayout>
          <c:xMode val="factor"/>
          <c:yMode val="factor"/>
          <c:x val="0.015"/>
          <c:y val="-0.02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75"/>
          <c:y val="0.223"/>
          <c:w val="0.856"/>
          <c:h val="0.684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P.71A'!$B$5:$B$18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'std. - P.71A'!$C$5:$C$17</c:f>
              <c:numCache>
                <c:ptCount val="13"/>
                <c:pt idx="0">
                  <c:v>370.4045760000001</c:v>
                </c:pt>
                <c:pt idx="1">
                  <c:v>875.2242240000002</c:v>
                </c:pt>
                <c:pt idx="2">
                  <c:v>328.28976</c:v>
                </c:pt>
                <c:pt idx="3">
                  <c:v>284.0832</c:v>
                </c:pt>
                <c:pt idx="4">
                  <c:v>129.168</c:v>
                </c:pt>
                <c:pt idx="5">
                  <c:v>38.443248000000004</c:v>
                </c:pt>
                <c:pt idx="6">
                  <c:v>280.44662400000004</c:v>
                </c:pt>
                <c:pt idx="7">
                  <c:v>555.2</c:v>
                </c:pt>
                <c:pt idx="8">
                  <c:v>398.2</c:v>
                </c:pt>
                <c:pt idx="9">
                  <c:v>192.8</c:v>
                </c:pt>
                <c:pt idx="10">
                  <c:v>184.71693600000003</c:v>
                </c:pt>
                <c:pt idx="11">
                  <c:v>296.5109760000001</c:v>
                </c:pt>
                <c:pt idx="12">
                  <c:v>520.8055920000002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(2553 - 2565) 12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P.71A'!$B$5:$B$18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'std. - P.71A'!$E$5:$E$17</c:f>
              <c:numCache>
                <c:ptCount val="13"/>
                <c:pt idx="0">
                  <c:v>342.63793353846154</c:v>
                </c:pt>
                <c:pt idx="1">
                  <c:v>342.63793353846154</c:v>
                </c:pt>
                <c:pt idx="2">
                  <c:v>342.63793353846154</c:v>
                </c:pt>
                <c:pt idx="3">
                  <c:v>342.63793353846154</c:v>
                </c:pt>
                <c:pt idx="4">
                  <c:v>342.63793353846154</c:v>
                </c:pt>
                <c:pt idx="5">
                  <c:v>342.63793353846154</c:v>
                </c:pt>
                <c:pt idx="6">
                  <c:v>342.63793353846154</c:v>
                </c:pt>
                <c:pt idx="7">
                  <c:v>342.63793353846154</c:v>
                </c:pt>
                <c:pt idx="8">
                  <c:v>342.63793353846154</c:v>
                </c:pt>
                <c:pt idx="9">
                  <c:v>342.63793353846154</c:v>
                </c:pt>
                <c:pt idx="10">
                  <c:v>342.63793353846154</c:v>
                </c:pt>
                <c:pt idx="11">
                  <c:v>342.63793353846154</c:v>
                </c:pt>
                <c:pt idx="12">
                  <c:v>342.63793353846154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P.71A'!$B$5:$B$18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'std. - P.71A'!$D$5:$D$18</c:f>
              <c:numCache>
                <c:ptCount val="14"/>
                <c:pt idx="13">
                  <c:v>305.7168960000001</c:v>
                </c:pt>
              </c:numCache>
            </c:numRef>
          </c:val>
          <c:smooth val="0"/>
        </c:ser>
        <c:marker val="1"/>
        <c:axId val="42297972"/>
        <c:axId val="45137429"/>
      </c:lineChart>
      <c:catAx>
        <c:axId val="42297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5137429"/>
        <c:crossesAt val="0"/>
        <c:auto val="1"/>
        <c:lblOffset val="100"/>
        <c:tickLblSkip val="1"/>
        <c:noMultiLvlLbl val="0"/>
      </c:catAx>
      <c:valAx>
        <c:axId val="45137429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2297972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725"/>
          <c:y val="0.91975"/>
          <c:w val="0.992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6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0.3985</cdr:x>
      <cdr:y>0.564</cdr:y>
    </cdr:from>
    <cdr:to>
      <cdr:x>0.53275</cdr:x>
      <cdr:y>0.602</cdr:y>
    </cdr:to>
    <cdr:sp>
      <cdr:nvSpPr>
        <cdr:cNvPr id="1" name="TextBox 1"/>
        <cdr:cNvSpPr txBox="1">
          <a:spLocks noChangeArrowheads="1"/>
        </cdr:cNvSpPr>
      </cdr:nvSpPr>
      <cdr:spPr>
        <a:xfrm>
          <a:off x="3733800" y="3467100"/>
          <a:ext cx="1257300" cy="2381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343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0.531</cdr:x>
      <cdr:y>0.47025</cdr:y>
    </cdr:from>
    <cdr:to>
      <cdr:x>0.6735</cdr:x>
      <cdr:y>0.50775</cdr:y>
    </cdr:to>
    <cdr:sp>
      <cdr:nvSpPr>
        <cdr:cNvPr id="2" name="TextBox 1"/>
        <cdr:cNvSpPr txBox="1">
          <a:spLocks noChangeArrowheads="1"/>
        </cdr:cNvSpPr>
      </cdr:nvSpPr>
      <cdr:spPr>
        <a:xfrm>
          <a:off x="4981575" y="2895600"/>
          <a:ext cx="1343025" cy="2286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559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0.2635</cdr:x>
      <cdr:y>0.662</cdr:y>
    </cdr:from>
    <cdr:to>
      <cdr:x>0.405</cdr:x>
      <cdr:y>0.70125</cdr:y>
    </cdr:to>
    <cdr:sp>
      <cdr:nvSpPr>
        <cdr:cNvPr id="3" name="TextBox 1"/>
        <cdr:cNvSpPr txBox="1">
          <a:spLocks noChangeArrowheads="1"/>
        </cdr:cNvSpPr>
      </cdr:nvSpPr>
      <cdr:spPr>
        <a:xfrm>
          <a:off x="2466975" y="4076700"/>
          <a:ext cx="1333500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127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0.746</cdr:x>
      <cdr:y>0.43475</cdr:y>
    </cdr:from>
    <cdr:to>
      <cdr:x>0.78875</cdr:x>
      <cdr:y>0.65225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7000875" y="2676525"/>
          <a:ext cx="400050" cy="13430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P.1"/>
      <sheetName val="แผนภูมิแท่ง"/>
      <sheetName val="แผนภูมิเส้น"/>
    </sheetNames>
    <sheetDataSet>
      <sheetData sheetId="0">
        <row r="106">
          <cell r="K106" t="str">
            <v>ปี 2565 ปริมาณน้ำสะสม 1 เม.ย.66 - 31 ม.ค.67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R58"/>
  <sheetViews>
    <sheetView zoomScalePageLayoutView="0" workbookViewId="0" topLeftCell="A1">
      <pane ySplit="4" topLeftCell="A12" activePane="bottomLeft" state="frozen"/>
      <selection pane="topLeft" activeCell="A1" sqref="A1"/>
      <selection pane="bottomLeft" activeCell="R24" sqref="R24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2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4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2553</v>
      </c>
      <c r="C5" s="54">
        <v>370.4045760000001</v>
      </c>
      <c r="D5" s="55"/>
      <c r="E5" s="56">
        <f aca="true" t="shared" si="0" ref="E5:E17">$C$49</f>
        <v>342.63793353846154</v>
      </c>
      <c r="F5" s="57">
        <f aca="true" t="shared" si="1" ref="F5:F17">+$C$52</f>
        <v>126.69872870802692</v>
      </c>
      <c r="G5" s="58">
        <f aca="true" t="shared" si="2" ref="G5:G17">$C$50</f>
        <v>215.93920483043462</v>
      </c>
      <c r="H5" s="59">
        <f aca="true" t="shared" si="3" ref="H5:H17">+$C$53</f>
        <v>558.5771383688962</v>
      </c>
      <c r="I5" s="2">
        <v>1</v>
      </c>
    </row>
    <row r="6" spans="2:9" ht="11.25">
      <c r="B6" s="22">
        <v>2554</v>
      </c>
      <c r="C6" s="60">
        <v>875.2242240000002</v>
      </c>
      <c r="D6" s="55"/>
      <c r="E6" s="61">
        <f t="shared" si="0"/>
        <v>342.63793353846154</v>
      </c>
      <c r="F6" s="62">
        <f t="shared" si="1"/>
        <v>126.69872870802692</v>
      </c>
      <c r="G6" s="63">
        <f t="shared" si="2"/>
        <v>215.93920483043462</v>
      </c>
      <c r="H6" s="64">
        <f t="shared" si="3"/>
        <v>558.5771383688962</v>
      </c>
      <c r="I6" s="2">
        <f>I5+1</f>
        <v>2</v>
      </c>
    </row>
    <row r="7" spans="2:9" ht="11.25">
      <c r="B7" s="22">
        <v>2555</v>
      </c>
      <c r="C7" s="60">
        <v>328.28976</v>
      </c>
      <c r="D7" s="55"/>
      <c r="E7" s="61">
        <f t="shared" si="0"/>
        <v>342.63793353846154</v>
      </c>
      <c r="F7" s="62">
        <f t="shared" si="1"/>
        <v>126.69872870802692</v>
      </c>
      <c r="G7" s="63">
        <f t="shared" si="2"/>
        <v>215.93920483043462</v>
      </c>
      <c r="H7" s="64">
        <f t="shared" si="3"/>
        <v>558.5771383688962</v>
      </c>
      <c r="I7" s="2">
        <f aca="true" t="shared" si="4" ref="I7:I16">I6+1</f>
        <v>3</v>
      </c>
    </row>
    <row r="8" spans="2:9" ht="11.25">
      <c r="B8" s="22">
        <v>2556</v>
      </c>
      <c r="C8" s="60">
        <v>284.0832</v>
      </c>
      <c r="D8" s="55"/>
      <c r="E8" s="61">
        <f t="shared" si="0"/>
        <v>342.63793353846154</v>
      </c>
      <c r="F8" s="62">
        <f t="shared" si="1"/>
        <v>126.69872870802692</v>
      </c>
      <c r="G8" s="63">
        <f t="shared" si="2"/>
        <v>215.93920483043462</v>
      </c>
      <c r="H8" s="64">
        <f t="shared" si="3"/>
        <v>558.5771383688962</v>
      </c>
      <c r="I8" s="2">
        <f t="shared" si="4"/>
        <v>4</v>
      </c>
    </row>
    <row r="9" spans="2:9" ht="11.25">
      <c r="B9" s="22">
        <v>2557</v>
      </c>
      <c r="C9" s="60">
        <v>129.168</v>
      </c>
      <c r="D9" s="55"/>
      <c r="E9" s="61">
        <f t="shared" si="0"/>
        <v>342.63793353846154</v>
      </c>
      <c r="F9" s="62">
        <f t="shared" si="1"/>
        <v>126.69872870802692</v>
      </c>
      <c r="G9" s="63">
        <f t="shared" si="2"/>
        <v>215.93920483043462</v>
      </c>
      <c r="H9" s="64">
        <f t="shared" si="3"/>
        <v>558.5771383688962</v>
      </c>
      <c r="I9" s="2">
        <f t="shared" si="4"/>
        <v>5</v>
      </c>
    </row>
    <row r="10" spans="2:9" ht="11.25">
      <c r="B10" s="22">
        <v>2558</v>
      </c>
      <c r="C10" s="60">
        <v>38.443248000000004</v>
      </c>
      <c r="D10" s="55"/>
      <c r="E10" s="61">
        <f t="shared" si="0"/>
        <v>342.63793353846154</v>
      </c>
      <c r="F10" s="62">
        <f t="shared" si="1"/>
        <v>126.69872870802692</v>
      </c>
      <c r="G10" s="63">
        <f t="shared" si="2"/>
        <v>215.93920483043462</v>
      </c>
      <c r="H10" s="64">
        <f t="shared" si="3"/>
        <v>558.5771383688962</v>
      </c>
      <c r="I10" s="2">
        <f t="shared" si="4"/>
        <v>6</v>
      </c>
    </row>
    <row r="11" spans="2:9" ht="11.25">
      <c r="B11" s="22">
        <v>2559</v>
      </c>
      <c r="C11" s="66">
        <v>280.44662400000004</v>
      </c>
      <c r="D11" s="55"/>
      <c r="E11" s="61">
        <f>$C$49</f>
        <v>342.63793353846154</v>
      </c>
      <c r="F11" s="62">
        <f t="shared" si="1"/>
        <v>126.69872870802692</v>
      </c>
      <c r="G11" s="63">
        <f t="shared" si="2"/>
        <v>215.93920483043462</v>
      </c>
      <c r="H11" s="64">
        <f t="shared" si="3"/>
        <v>558.5771383688962</v>
      </c>
      <c r="I11" s="2">
        <f t="shared" si="4"/>
        <v>7</v>
      </c>
    </row>
    <row r="12" spans="2:18" ht="11.25">
      <c r="B12" s="22">
        <v>2560</v>
      </c>
      <c r="C12" s="60">
        <v>555.2</v>
      </c>
      <c r="D12" s="55"/>
      <c r="E12" s="61">
        <f t="shared" si="0"/>
        <v>342.63793353846154</v>
      </c>
      <c r="F12" s="62">
        <f t="shared" si="1"/>
        <v>126.69872870802692</v>
      </c>
      <c r="G12" s="63">
        <f t="shared" si="2"/>
        <v>215.93920483043462</v>
      </c>
      <c r="H12" s="64">
        <f t="shared" si="3"/>
        <v>558.5771383688962</v>
      </c>
      <c r="I12" s="2">
        <f t="shared" si="4"/>
        <v>8</v>
      </c>
      <c r="P12" s="76"/>
      <c r="R12" s="76"/>
    </row>
    <row r="13" spans="2:18" ht="11.25">
      <c r="B13" s="22">
        <v>2561</v>
      </c>
      <c r="C13" s="60">
        <v>398.2</v>
      </c>
      <c r="D13" s="55"/>
      <c r="E13" s="61">
        <f t="shared" si="0"/>
        <v>342.63793353846154</v>
      </c>
      <c r="F13" s="62">
        <f t="shared" si="1"/>
        <v>126.69872870802692</v>
      </c>
      <c r="G13" s="63">
        <f t="shared" si="2"/>
        <v>215.93920483043462</v>
      </c>
      <c r="H13" s="64">
        <f t="shared" si="3"/>
        <v>558.5771383688962</v>
      </c>
      <c r="I13" s="2">
        <f t="shared" si="4"/>
        <v>9</v>
      </c>
      <c r="P13" s="76"/>
      <c r="R13" s="76"/>
    </row>
    <row r="14" spans="2:18" ht="11.25">
      <c r="B14" s="22">
        <v>2562</v>
      </c>
      <c r="C14" s="60">
        <v>192.8</v>
      </c>
      <c r="D14" s="67"/>
      <c r="E14" s="61">
        <f t="shared" si="0"/>
        <v>342.63793353846154</v>
      </c>
      <c r="F14" s="62">
        <f t="shared" si="1"/>
        <v>126.69872870802692</v>
      </c>
      <c r="G14" s="63">
        <f t="shared" si="2"/>
        <v>215.93920483043462</v>
      </c>
      <c r="H14" s="64">
        <f t="shared" si="3"/>
        <v>558.5771383688962</v>
      </c>
      <c r="I14" s="2">
        <f t="shared" si="4"/>
        <v>10</v>
      </c>
      <c r="P14" s="76"/>
      <c r="R14" s="76"/>
    </row>
    <row r="15" spans="2:9" ht="11.25">
      <c r="B15" s="22">
        <v>2563</v>
      </c>
      <c r="C15" s="60">
        <v>184.71693600000003</v>
      </c>
      <c r="D15" s="68"/>
      <c r="E15" s="61">
        <f t="shared" si="0"/>
        <v>342.63793353846154</v>
      </c>
      <c r="F15" s="62">
        <f t="shared" si="1"/>
        <v>126.69872870802692</v>
      </c>
      <c r="G15" s="63">
        <f t="shared" si="2"/>
        <v>215.93920483043462</v>
      </c>
      <c r="H15" s="64">
        <f t="shared" si="3"/>
        <v>558.5771383688962</v>
      </c>
      <c r="I15" s="2">
        <f t="shared" si="4"/>
        <v>11</v>
      </c>
    </row>
    <row r="16" spans="2:9" ht="11.25">
      <c r="B16" s="22">
        <v>2564</v>
      </c>
      <c r="C16" s="60">
        <v>296.5109760000001</v>
      </c>
      <c r="D16" s="68"/>
      <c r="E16" s="61">
        <f t="shared" si="0"/>
        <v>342.63793353846154</v>
      </c>
      <c r="F16" s="62">
        <f t="shared" si="1"/>
        <v>126.69872870802692</v>
      </c>
      <c r="G16" s="63">
        <f t="shared" si="2"/>
        <v>215.93920483043462</v>
      </c>
      <c r="H16" s="64">
        <f t="shared" si="3"/>
        <v>558.5771383688962</v>
      </c>
      <c r="I16" s="2">
        <f t="shared" si="4"/>
        <v>12</v>
      </c>
    </row>
    <row r="17" spans="2:14" ht="11.25">
      <c r="B17" s="22">
        <v>2565</v>
      </c>
      <c r="C17" s="60">
        <v>520.8055920000002</v>
      </c>
      <c r="D17" s="55"/>
      <c r="E17" s="61">
        <f t="shared" si="0"/>
        <v>342.63793353846154</v>
      </c>
      <c r="F17" s="62">
        <f t="shared" si="1"/>
        <v>126.69872870802692</v>
      </c>
      <c r="G17" s="63">
        <f t="shared" si="2"/>
        <v>215.93920483043462</v>
      </c>
      <c r="H17" s="64">
        <f t="shared" si="3"/>
        <v>558.5771383688962</v>
      </c>
      <c r="K17" s="75" t="str">
        <f>'[1]std. - P.1'!$K$106:$N$106</f>
        <v>ปี 2565 ปริมาณน้ำสะสม 1 เม.ย.66 - 31 ม.ค.67</v>
      </c>
      <c r="L17" s="75"/>
      <c r="M17" s="75"/>
      <c r="N17" s="75"/>
    </row>
    <row r="18" spans="2:8" ht="11.25">
      <c r="B18" s="69">
        <v>2566</v>
      </c>
      <c r="C18" s="70">
        <v>305.7168960000001</v>
      </c>
      <c r="D18" s="71">
        <f>C18</f>
        <v>305.7168960000001</v>
      </c>
      <c r="E18" s="61"/>
      <c r="F18" s="62"/>
      <c r="G18" s="63"/>
      <c r="H18" s="64"/>
    </row>
    <row r="19" spans="2:8" ht="11.25">
      <c r="B19" s="22"/>
      <c r="C19" s="60"/>
      <c r="D19" s="55"/>
      <c r="E19" s="61"/>
      <c r="F19" s="62"/>
      <c r="G19" s="63"/>
      <c r="H19" s="64"/>
    </row>
    <row r="20" spans="2:8" ht="11.25">
      <c r="B20" s="22"/>
      <c r="C20" s="60"/>
      <c r="D20" s="55"/>
      <c r="E20" s="61"/>
      <c r="F20" s="62"/>
      <c r="G20" s="63"/>
      <c r="H20" s="64"/>
    </row>
    <row r="21" spans="2:8" ht="11.25">
      <c r="B21" s="22"/>
      <c r="C21" s="60"/>
      <c r="D21" s="55"/>
      <c r="E21" s="61"/>
      <c r="F21" s="62"/>
      <c r="G21" s="63"/>
      <c r="H21" s="64"/>
    </row>
    <row r="22" spans="2:8" ht="11.25">
      <c r="B22" s="22"/>
      <c r="C22" s="65"/>
      <c r="D22" s="55"/>
      <c r="E22" s="61"/>
      <c r="F22" s="62"/>
      <c r="G22" s="63"/>
      <c r="H22" s="64"/>
    </row>
    <row r="23" spans="2:8" ht="11.25">
      <c r="B23" s="22"/>
      <c r="C23" s="65"/>
      <c r="D23" s="55"/>
      <c r="E23" s="61"/>
      <c r="F23" s="62"/>
      <c r="G23" s="63"/>
      <c r="H23" s="64"/>
    </row>
    <row r="24" spans="2:8" ht="11.25">
      <c r="B24" s="22"/>
      <c r="C24" s="65"/>
      <c r="D24" s="55"/>
      <c r="E24" s="61"/>
      <c r="F24" s="62"/>
      <c r="G24" s="63"/>
      <c r="H24" s="64"/>
    </row>
    <row r="25" spans="2:8" ht="11.25">
      <c r="B25" s="22"/>
      <c r="C25" s="65"/>
      <c r="D25" s="55"/>
      <c r="E25" s="61"/>
      <c r="F25" s="62"/>
      <c r="G25" s="63"/>
      <c r="H25" s="64"/>
    </row>
    <row r="26" spans="2:8" ht="11.25">
      <c r="B26" s="22"/>
      <c r="C26" s="65"/>
      <c r="D26" s="55"/>
      <c r="E26" s="61"/>
      <c r="F26" s="62"/>
      <c r="G26" s="63"/>
      <c r="H26" s="64"/>
    </row>
    <row r="27" spans="2:8" ht="11.25">
      <c r="B27" s="22"/>
      <c r="C27" s="65"/>
      <c r="D27" s="55"/>
      <c r="E27" s="61"/>
      <c r="F27" s="62"/>
      <c r="G27" s="63"/>
      <c r="H27" s="64"/>
    </row>
    <row r="28" spans="2:8" ht="11.25">
      <c r="B28" s="22"/>
      <c r="C28" s="65"/>
      <c r="D28" s="55"/>
      <c r="E28" s="61"/>
      <c r="F28" s="62"/>
      <c r="G28" s="63"/>
      <c r="H28" s="64"/>
    </row>
    <row r="29" spans="2:8" ht="11.25">
      <c r="B29" s="22"/>
      <c r="C29" s="65"/>
      <c r="D29" s="55"/>
      <c r="E29" s="61"/>
      <c r="F29" s="62"/>
      <c r="G29" s="63"/>
      <c r="H29" s="64"/>
    </row>
    <row r="30" spans="2:8" ht="11.25">
      <c r="B30" s="22"/>
      <c r="C30" s="65"/>
      <c r="D30" s="55"/>
      <c r="E30" s="61"/>
      <c r="F30" s="62"/>
      <c r="G30" s="63"/>
      <c r="H30" s="64"/>
    </row>
    <row r="31" spans="2:8" ht="11.25">
      <c r="B31" s="22"/>
      <c r="C31" s="65"/>
      <c r="D31" s="55"/>
      <c r="E31" s="61"/>
      <c r="F31" s="62"/>
      <c r="G31" s="63"/>
      <c r="H31" s="64"/>
    </row>
    <row r="32" spans="2:8" ht="11.25">
      <c r="B32" s="22"/>
      <c r="C32" s="65"/>
      <c r="D32" s="55"/>
      <c r="E32" s="61"/>
      <c r="F32" s="62"/>
      <c r="G32" s="63"/>
      <c r="H32" s="64"/>
    </row>
    <row r="33" spans="2:8" ht="11.25">
      <c r="B33" s="22"/>
      <c r="C33" s="65"/>
      <c r="D33" s="55"/>
      <c r="E33" s="61"/>
      <c r="F33" s="62"/>
      <c r="G33" s="63"/>
      <c r="H33" s="64"/>
    </row>
    <row r="34" spans="2:8" ht="11.25">
      <c r="B34" s="22"/>
      <c r="C34" s="65"/>
      <c r="D34" s="55"/>
      <c r="E34" s="61"/>
      <c r="F34" s="62"/>
      <c r="G34" s="63"/>
      <c r="H34" s="64"/>
    </row>
    <row r="35" spans="2:8" ht="11.25">
      <c r="B35" s="22"/>
      <c r="C35" s="65"/>
      <c r="D35" s="55"/>
      <c r="E35" s="61"/>
      <c r="F35" s="62"/>
      <c r="G35" s="63"/>
      <c r="H35" s="64"/>
    </row>
    <row r="36" spans="2:16" ht="12">
      <c r="B36" s="22"/>
      <c r="C36" s="65"/>
      <c r="D36" s="55"/>
      <c r="E36" s="61"/>
      <c r="F36" s="62"/>
      <c r="G36" s="63"/>
      <c r="H36" s="64"/>
      <c r="P36"/>
    </row>
    <row r="37" spans="2:8" ht="11.25">
      <c r="B37" s="22"/>
      <c r="C37" s="65"/>
      <c r="D37" s="55"/>
      <c r="E37" s="61"/>
      <c r="F37" s="62"/>
      <c r="G37" s="63"/>
      <c r="H37" s="64"/>
    </row>
    <row r="38" spans="2:8" ht="11.25">
      <c r="B38" s="22"/>
      <c r="C38" s="65"/>
      <c r="D38" s="55"/>
      <c r="E38" s="61"/>
      <c r="F38" s="62"/>
      <c r="G38" s="63"/>
      <c r="H38" s="64"/>
    </row>
    <row r="39" spans="2:8" ht="11.25">
      <c r="B39" s="22"/>
      <c r="C39" s="65"/>
      <c r="D39" s="55"/>
      <c r="E39" s="61"/>
      <c r="F39" s="62"/>
      <c r="G39" s="63"/>
      <c r="H39" s="64"/>
    </row>
    <row r="40" spans="2:8" ht="11.25">
      <c r="B40" s="22"/>
      <c r="C40" s="65"/>
      <c r="D40" s="55"/>
      <c r="E40" s="61"/>
      <c r="F40" s="62"/>
      <c r="G40" s="63"/>
      <c r="H40" s="64"/>
    </row>
    <row r="41" spans="2:8" ht="11.25">
      <c r="B41" s="22"/>
      <c r="C41" s="65"/>
      <c r="D41" s="55"/>
      <c r="E41" s="61"/>
      <c r="F41" s="62"/>
      <c r="G41" s="63"/>
      <c r="H41" s="64"/>
    </row>
    <row r="42" spans="2:8" ht="11.25">
      <c r="B42" s="22"/>
      <c r="C42" s="65"/>
      <c r="D42" s="55"/>
      <c r="E42" s="61"/>
      <c r="F42" s="62"/>
      <c r="G42" s="63"/>
      <c r="H42" s="64"/>
    </row>
    <row r="43" spans="2:8" ht="11.25">
      <c r="B43" s="22"/>
      <c r="C43" s="65"/>
      <c r="D43" s="55"/>
      <c r="E43" s="61"/>
      <c r="F43" s="62"/>
      <c r="G43" s="63"/>
      <c r="H43" s="64"/>
    </row>
    <row r="44" spans="2:8" ht="11.25">
      <c r="B44" s="22"/>
      <c r="C44" s="65"/>
      <c r="D44" s="55"/>
      <c r="E44" s="61"/>
      <c r="F44" s="62"/>
      <c r="G44" s="63"/>
      <c r="H44" s="64"/>
    </row>
    <row r="45" spans="2:8" ht="11.25">
      <c r="B45" s="22"/>
      <c r="C45" s="65"/>
      <c r="D45" s="55"/>
      <c r="E45" s="61"/>
      <c r="F45" s="62"/>
      <c r="G45" s="63"/>
      <c r="H45" s="64"/>
    </row>
    <row r="46" spans="2:13" ht="11.25">
      <c r="B46" s="27"/>
      <c r="C46" s="28"/>
      <c r="D46" s="21"/>
      <c r="E46" s="29"/>
      <c r="F46" s="29"/>
      <c r="G46" s="29"/>
      <c r="H46" s="29"/>
      <c r="J46" s="24"/>
      <c r="K46" s="25"/>
      <c r="L46" s="24"/>
      <c r="M46" s="26"/>
    </row>
    <row r="47" spans="2:13" ht="11.25">
      <c r="B47" s="27"/>
      <c r="C47" s="28"/>
      <c r="D47" s="21"/>
      <c r="E47" s="29"/>
      <c r="F47" s="29"/>
      <c r="G47" s="29"/>
      <c r="H47" s="29"/>
      <c r="J47" s="24"/>
      <c r="K47" s="25"/>
      <c r="L47" s="24"/>
      <c r="M47" s="26"/>
    </row>
    <row r="48" spans="1:17" ht="16.5" customHeight="1">
      <c r="A48" s="23"/>
      <c r="B48" s="30"/>
      <c r="C48" s="31"/>
      <c r="D48" s="23"/>
      <c r="E48" s="23"/>
      <c r="F48" s="23"/>
      <c r="G48" s="23"/>
      <c r="H48" s="23"/>
      <c r="I48" s="23"/>
      <c r="J48" s="23"/>
      <c r="K48" s="23"/>
      <c r="Q48" s="28"/>
    </row>
    <row r="49" spans="1:11" ht="15.75" customHeight="1">
      <c r="A49" s="23"/>
      <c r="B49" s="32" t="s">
        <v>8</v>
      </c>
      <c r="C49" s="51">
        <f>AVERAGE(C5:C17)</f>
        <v>342.63793353846154</v>
      </c>
      <c r="D49" s="33"/>
      <c r="E49" s="30"/>
      <c r="F49" s="30"/>
      <c r="G49" s="23"/>
      <c r="H49" s="34" t="s">
        <v>8</v>
      </c>
      <c r="I49" s="35" t="s">
        <v>20</v>
      </c>
      <c r="J49" s="36"/>
      <c r="K49" s="37"/>
    </row>
    <row r="50" spans="1:11" ht="15.75" customHeight="1">
      <c r="A50" s="23"/>
      <c r="B50" s="38" t="s">
        <v>10</v>
      </c>
      <c r="C50" s="52">
        <f>STDEV(C5:C17)</f>
        <v>215.93920483043462</v>
      </c>
      <c r="D50" s="33"/>
      <c r="E50" s="30"/>
      <c r="F50" s="30"/>
      <c r="G50" s="23"/>
      <c r="H50" s="40" t="s">
        <v>10</v>
      </c>
      <c r="I50" s="41" t="s">
        <v>12</v>
      </c>
      <c r="J50" s="42"/>
      <c r="K50" s="43"/>
    </row>
    <row r="51" spans="1:15" ht="15.75" customHeight="1">
      <c r="A51" s="30"/>
      <c r="B51" s="38" t="s">
        <v>13</v>
      </c>
      <c r="C51" s="39">
        <f>C50/C49</f>
        <v>0.6302256221323935</v>
      </c>
      <c r="D51" s="33"/>
      <c r="E51" s="44">
        <f>C51*100</f>
        <v>63.022562213239354</v>
      </c>
      <c r="F51" s="30" t="s">
        <v>2</v>
      </c>
      <c r="G51" s="23"/>
      <c r="H51" s="40" t="s">
        <v>13</v>
      </c>
      <c r="I51" s="41" t="s">
        <v>14</v>
      </c>
      <c r="J51" s="42"/>
      <c r="K51" s="43"/>
      <c r="M51" s="50" t="s">
        <v>19</v>
      </c>
      <c r="N51" s="2">
        <f>C56-C57-C58</f>
        <v>10</v>
      </c>
      <c r="O51" s="2" t="s">
        <v>0</v>
      </c>
    </row>
    <row r="52" spans="1:15" ht="15.75" customHeight="1">
      <c r="A52" s="30"/>
      <c r="B52" s="38" t="s">
        <v>9</v>
      </c>
      <c r="C52" s="52">
        <f>C49-C50</f>
        <v>126.69872870802692</v>
      </c>
      <c r="D52" s="33"/>
      <c r="E52" s="30"/>
      <c r="F52" s="30"/>
      <c r="G52" s="23"/>
      <c r="H52" s="40" t="s">
        <v>9</v>
      </c>
      <c r="I52" s="41" t="s">
        <v>15</v>
      </c>
      <c r="J52" s="42"/>
      <c r="K52" s="43"/>
      <c r="M52" s="50" t="s">
        <v>18</v>
      </c>
      <c r="N52" s="2">
        <f>C57</f>
        <v>1</v>
      </c>
      <c r="O52" s="2" t="s">
        <v>0</v>
      </c>
    </row>
    <row r="53" spans="1:15" ht="15.75" customHeight="1">
      <c r="A53" s="30"/>
      <c r="B53" s="45" t="s">
        <v>11</v>
      </c>
      <c r="C53" s="53">
        <f>C49+C50</f>
        <v>558.5771383688962</v>
      </c>
      <c r="D53" s="33"/>
      <c r="E53" s="30"/>
      <c r="F53" s="30"/>
      <c r="G53" s="23"/>
      <c r="H53" s="46" t="s">
        <v>11</v>
      </c>
      <c r="I53" s="47" t="s">
        <v>16</v>
      </c>
      <c r="J53" s="48"/>
      <c r="K53" s="49"/>
      <c r="M53" s="50" t="s">
        <v>17</v>
      </c>
      <c r="N53" s="2">
        <f>C58</f>
        <v>1</v>
      </c>
      <c r="O53" s="2" t="s">
        <v>0</v>
      </c>
    </row>
    <row r="54" spans="1:6" ht="17.25" customHeight="1">
      <c r="A54" s="27"/>
      <c r="C54" s="27"/>
      <c r="D54" s="27"/>
      <c r="E54" s="27"/>
      <c r="F54" s="27"/>
    </row>
    <row r="55" spans="1:3" ht="11.25">
      <c r="A55" s="27"/>
      <c r="C55" s="27"/>
    </row>
    <row r="56" spans="1:3" ht="11.25">
      <c r="A56" s="27"/>
      <c r="C56" s="2">
        <f>MAX(I5:I45)</f>
        <v>12</v>
      </c>
    </row>
    <row r="57" ht="11.25">
      <c r="C57" s="2">
        <f>COUNTIF(C5:C16,"&gt;559")</f>
        <v>1</v>
      </c>
    </row>
    <row r="58" ht="11.25">
      <c r="C58" s="2">
        <f>COUNTIF(C5:C16,"&lt;100")</f>
        <v>1</v>
      </c>
    </row>
  </sheetData>
  <sheetProtection/>
  <mergeCells count="2">
    <mergeCell ref="B2:B4"/>
    <mergeCell ref="K17:N17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2016-05-12T07:32:34Z</cp:lastPrinted>
  <dcterms:created xsi:type="dcterms:W3CDTF">2016-04-07T02:09:12Z</dcterms:created>
  <dcterms:modified xsi:type="dcterms:W3CDTF">2024-02-23T03:52:42Z</dcterms:modified>
  <cp:category/>
  <cp:version/>
  <cp:contentType/>
  <cp:contentStatus/>
</cp:coreProperties>
</file>