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9195" windowHeight="4770" activeTab="0"/>
  </bookViews>
  <sheets>
    <sheet name="H41n49" sheetId="1" r:id="rId1"/>
    <sheet name="N.49" sheetId="2" r:id="rId2"/>
  </sheets>
  <definedNames>
    <definedName name="Print_Area_MI">#REF!</definedName>
    <definedName name="_xlnm.Print_Titles" localSheetId="0">'H41n49'!$1:$8</definedName>
  </definedNames>
  <calcPr fullCalcOnLoad="1"/>
</workbook>
</file>

<file path=xl/sharedStrings.xml><?xml version="1.0" encoding="utf-8"?>
<sst xmlns="http://schemas.openxmlformats.org/spreadsheetml/2006/main" count="59" uniqueCount="29">
  <si>
    <t xml:space="preserve">       ปริมาณน้ำรายปี</t>
  </si>
  <si>
    <t xml:space="preserve"> </t>
  </si>
  <si>
    <t>สถานี :  N.49  น้ำยาว  บ้านน้ำยาว  อ.ปัว จ.น่าน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</si>
  <si>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</si>
  <si>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</si>
  <si>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</si>
  <si>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</si>
  <si>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</si>
  <si>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</si>
  <si>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</si>
  <si>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</si>
  <si>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</si>
  <si>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</si>
  <si>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</si>
  <si>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</si>
  <si>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</si>
  <si>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_</t>
  </si>
  <si>
    <t>พื้นที่รับน้ำ   153    ตร.กม.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</si>
  <si>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</si>
  <si>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</si>
  <si>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</si>
  <si>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</si>
  <si>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</si>
  <si>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</si>
  <si>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</si>
  <si>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</si>
  <si>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</si>
  <si>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r>
      <t>หมายเหตุ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1. ปีน้ำเริ่มตั้งแต่ 1 เม.ย.ถึง 31 มี.ค. ของปีต่อไป</t>
    </r>
  </si>
  <si>
    <t>ตลิ่งฝั่งซ้าย  273.196  ม.(ร.ท.ก.) ตลิ่งฝั่งขวา  275.270  ม.(ร.ท.ก.) ท้องน้ำ  ม.(ร.ท.ก.)  ศูนย์เสาระดับน้ำ  263.983  ม.(ร.ท.ก.)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</si>
</sst>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d\ mmm"/>
    <numFmt numFmtId="181" formatCode="0_)"/>
    <numFmt numFmtId="182" formatCode="0_);\(0\)"/>
    <numFmt numFmtId="183" formatCode="0.000_)"/>
    <numFmt numFmtId="184" formatCode="0.00000000000000"/>
    <numFmt numFmtId="185" formatCode="0.0000000000000"/>
    <numFmt numFmtId="186" formatCode="0.000000000000"/>
    <numFmt numFmtId="187" formatCode="mmm\-yyyy"/>
    <numFmt numFmtId="188" formatCode="0.0"/>
    <numFmt numFmtId="189" formatCode="0.0000000000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bbbb"/>
    <numFmt numFmtId="198" formatCode="#,##0_ ;\-#,##0\ "/>
  </numFmts>
  <fonts count="5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180" fontId="8" fillId="0" borderId="12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180" fontId="8" fillId="0" borderId="15" xfId="0" applyNumberFormat="1" applyFont="1" applyBorder="1" applyAlignment="1">
      <alignment horizontal="right"/>
    </xf>
    <xf numFmtId="2" fontId="8" fillId="0" borderId="16" xfId="0" applyNumberFormat="1" applyFont="1" applyBorder="1" applyAlignment="1">
      <alignment horizontal="right"/>
    </xf>
    <xf numFmtId="2" fontId="8" fillId="0" borderId="17" xfId="0" applyNumberFormat="1" applyFont="1" applyBorder="1" applyAlignment="1">
      <alignment horizontal="right"/>
    </xf>
    <xf numFmtId="180" fontId="8" fillId="0" borderId="16" xfId="0" applyNumberFormat="1" applyFont="1" applyBorder="1" applyAlignment="1">
      <alignment horizontal="right"/>
    </xf>
    <xf numFmtId="178" fontId="8" fillId="0" borderId="16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1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180" fontId="8" fillId="0" borderId="12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1" xfId="0" applyNumberFormat="1" applyFont="1" applyBorder="1" applyAlignment="1">
      <alignment/>
    </xf>
    <xf numFmtId="180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0" xfId="0" applyFont="1" applyAlignment="1">
      <alignment/>
    </xf>
    <xf numFmtId="178" fontId="10" fillId="0" borderId="0" xfId="0" applyNumberFormat="1" applyFont="1" applyAlignment="1">
      <alignment horizontal="centerContinuous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197" fontId="8" fillId="0" borderId="0" xfId="0" applyNumberFormat="1" applyFont="1" applyBorder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Continuous"/>
    </xf>
    <xf numFmtId="0" fontId="9" fillId="0" borderId="19" xfId="0" applyFont="1" applyBorder="1" applyAlignment="1">
      <alignment horizontal="centerContinuous"/>
    </xf>
    <xf numFmtId="178" fontId="9" fillId="0" borderId="19" xfId="0" applyNumberFormat="1" applyFont="1" applyBorder="1" applyAlignment="1">
      <alignment horizontal="centerContinuous"/>
    </xf>
    <xf numFmtId="178" fontId="9" fillId="0" borderId="20" xfId="0" applyNumberFormat="1" applyFont="1" applyBorder="1" applyAlignment="1">
      <alignment horizontal="centerContinuous"/>
    </xf>
    <xf numFmtId="178" fontId="9" fillId="0" borderId="21" xfId="0" applyNumberFormat="1" applyFont="1" applyBorder="1" applyAlignment="1">
      <alignment horizontal="centerContinuous"/>
    </xf>
    <xf numFmtId="2" fontId="9" fillId="0" borderId="22" xfId="0" applyNumberFormat="1" applyFont="1" applyBorder="1" applyAlignment="1">
      <alignment horizontal="centerContinuous"/>
    </xf>
    <xf numFmtId="2" fontId="9" fillId="0" borderId="23" xfId="0" applyNumberFormat="1" applyFont="1" applyBorder="1" applyAlignment="1">
      <alignment horizontal="centerContinuous"/>
    </xf>
    <xf numFmtId="179" fontId="8" fillId="0" borderId="0" xfId="0" applyNumberFormat="1" applyFont="1" applyAlignment="1">
      <alignment/>
    </xf>
    <xf numFmtId="0" fontId="9" fillId="0" borderId="24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Continuous"/>
    </xf>
    <xf numFmtId="0" fontId="9" fillId="0" borderId="26" xfId="0" applyFont="1" applyBorder="1" applyAlignment="1">
      <alignment horizontal="centerContinuous"/>
    </xf>
    <xf numFmtId="178" fontId="9" fillId="0" borderId="25" xfId="0" applyNumberFormat="1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178" fontId="9" fillId="0" borderId="27" xfId="0" applyNumberFormat="1" applyFont="1" applyBorder="1" applyAlignment="1">
      <alignment horizontal="centerContinuous"/>
    </xf>
    <xf numFmtId="2" fontId="9" fillId="0" borderId="26" xfId="0" applyNumberFormat="1" applyFont="1" applyBorder="1" applyAlignment="1">
      <alignment horizontal="centerContinuous"/>
    </xf>
    <xf numFmtId="2" fontId="9" fillId="0" borderId="24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/>
    </xf>
    <xf numFmtId="178" fontId="9" fillId="0" borderId="28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left"/>
    </xf>
    <xf numFmtId="2" fontId="9" fillId="0" borderId="28" xfId="0" applyNumberFormat="1" applyFont="1" applyBorder="1" applyAlignment="1">
      <alignment horizontal="center"/>
    </xf>
    <xf numFmtId="178" fontId="9" fillId="0" borderId="24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9" fillId="0" borderId="27" xfId="0" applyFont="1" applyBorder="1" applyAlignment="1">
      <alignment/>
    </xf>
    <xf numFmtId="2" fontId="9" fillId="0" borderId="25" xfId="0" applyNumberFormat="1" applyFont="1" applyBorder="1" applyAlignment="1">
      <alignment/>
    </xf>
    <xf numFmtId="2" fontId="9" fillId="0" borderId="25" xfId="0" applyNumberFormat="1" applyFont="1" applyBorder="1" applyAlignment="1">
      <alignment horizontal="center"/>
    </xf>
    <xf numFmtId="178" fontId="9" fillId="0" borderId="25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center"/>
    </xf>
    <xf numFmtId="178" fontId="9" fillId="0" borderId="27" xfId="0" applyNumberFormat="1" applyFont="1" applyBorder="1" applyAlignment="1">
      <alignment/>
    </xf>
    <xf numFmtId="0" fontId="8" fillId="0" borderId="18" xfId="0" applyFont="1" applyBorder="1" applyAlignment="1">
      <alignment/>
    </xf>
    <xf numFmtId="2" fontId="11" fillId="0" borderId="0" xfId="0" applyNumberFormat="1" applyFont="1" applyAlignment="1">
      <alignment/>
    </xf>
    <xf numFmtId="0" fontId="8" fillId="0" borderId="24" xfId="0" applyFont="1" applyBorder="1" applyAlignment="1">
      <alignment/>
    </xf>
    <xf numFmtId="178" fontId="8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2" fontId="8" fillId="33" borderId="29" xfId="0" applyNumberFormat="1" applyFont="1" applyFill="1" applyBorder="1" applyAlignment="1">
      <alignment horizontal="center"/>
    </xf>
    <xf numFmtId="2" fontId="8" fillId="34" borderId="29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2" fontId="8" fillId="33" borderId="30" xfId="0" applyNumberFormat="1" applyFont="1" applyFill="1" applyBorder="1" applyAlignment="1">
      <alignment horizontal="center"/>
    </xf>
    <xf numFmtId="2" fontId="8" fillId="34" borderId="30" xfId="0" applyNumberFormat="1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181" fontId="8" fillId="34" borderId="29" xfId="0" applyNumberFormat="1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181" fontId="8" fillId="34" borderId="30" xfId="0" applyNumberFormat="1" applyFont="1" applyFill="1" applyBorder="1" applyAlignment="1">
      <alignment horizontal="center"/>
    </xf>
    <xf numFmtId="2" fontId="8" fillId="33" borderId="27" xfId="0" applyNumberFormat="1" applyFont="1" applyFill="1" applyBorder="1" applyAlignment="1">
      <alignment horizontal="center"/>
    </xf>
    <xf numFmtId="2" fontId="8" fillId="34" borderId="27" xfId="0" applyNumberFormat="1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181" fontId="8" fillId="34" borderId="27" xfId="0" applyNumberFormat="1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1" fontId="8" fillId="35" borderId="29" xfId="0" applyNumberFormat="1" applyFont="1" applyFill="1" applyBorder="1" applyAlignment="1" applyProtection="1">
      <alignment horizontal="center"/>
      <protection/>
    </xf>
    <xf numFmtId="0" fontId="8" fillId="33" borderId="31" xfId="0" applyFont="1" applyFill="1" applyBorder="1" applyAlignment="1">
      <alignment horizontal="center"/>
    </xf>
    <xf numFmtId="181" fontId="8" fillId="34" borderId="31" xfId="0" applyNumberFormat="1" applyFont="1" applyFill="1" applyBorder="1" applyAlignment="1">
      <alignment horizontal="center"/>
    </xf>
    <xf numFmtId="181" fontId="8" fillId="34" borderId="32" xfId="0" applyNumberFormat="1" applyFont="1" applyFill="1" applyBorder="1" applyAlignment="1">
      <alignment horizontal="center"/>
    </xf>
    <xf numFmtId="1" fontId="8" fillId="35" borderId="29" xfId="0" applyNumberFormat="1" applyFont="1" applyFill="1" applyBorder="1" applyAlignment="1">
      <alignment horizontal="center"/>
    </xf>
    <xf numFmtId="1" fontId="8" fillId="35" borderId="30" xfId="0" applyNumberFormat="1" applyFont="1" applyFill="1" applyBorder="1" applyAlignment="1" applyProtection="1">
      <alignment horizontal="center"/>
      <protection/>
    </xf>
    <xf numFmtId="0" fontId="8" fillId="34" borderId="29" xfId="0" applyFont="1" applyFill="1" applyBorder="1" applyAlignment="1">
      <alignment horizontal="center"/>
    </xf>
    <xf numFmtId="1" fontId="8" fillId="35" borderId="33" xfId="0" applyNumberFormat="1" applyFont="1" applyFill="1" applyBorder="1" applyAlignment="1" applyProtection="1">
      <alignment horizontal="center"/>
      <protection/>
    </xf>
    <xf numFmtId="0" fontId="8" fillId="0" borderId="24" xfId="0" applyFont="1" applyBorder="1" applyAlignment="1">
      <alignment horizontal="right"/>
    </xf>
    <xf numFmtId="0" fontId="8" fillId="0" borderId="22" xfId="0" applyFont="1" applyBorder="1" applyAlignment="1">
      <alignment/>
    </xf>
    <xf numFmtId="2" fontId="8" fillId="0" borderId="22" xfId="0" applyNumberFormat="1" applyFont="1" applyBorder="1" applyAlignment="1">
      <alignment/>
    </xf>
    <xf numFmtId="178" fontId="12" fillId="0" borderId="22" xfId="0" applyNumberFormat="1" applyFont="1" applyBorder="1" applyAlignment="1">
      <alignment/>
    </xf>
    <xf numFmtId="178" fontId="8" fillId="0" borderId="22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33" borderId="29" xfId="0" applyNumberFormat="1" applyFont="1" applyFill="1" applyBorder="1" applyAlignment="1">
      <alignment horizontal="right"/>
    </xf>
    <xf numFmtId="2" fontId="8" fillId="34" borderId="29" xfId="0" applyNumberFormat="1" applyFont="1" applyFill="1" applyBorder="1" applyAlignment="1">
      <alignment horizontal="right"/>
    </xf>
    <xf numFmtId="2" fontId="8" fillId="33" borderId="30" xfId="0" applyNumberFormat="1" applyFont="1" applyFill="1" applyBorder="1" applyAlignment="1">
      <alignment horizontal="right"/>
    </xf>
    <xf numFmtId="2" fontId="8" fillId="34" borderId="30" xfId="0" applyNumberFormat="1" applyFont="1" applyFill="1" applyBorder="1" applyAlignment="1">
      <alignment horizontal="right"/>
    </xf>
    <xf numFmtId="0" fontId="8" fillId="33" borderId="29" xfId="0" applyFont="1" applyFill="1" applyBorder="1" applyAlignment="1">
      <alignment horizontal="right"/>
    </xf>
    <xf numFmtId="0" fontId="8" fillId="33" borderId="29" xfId="0" applyFont="1" applyFill="1" applyBorder="1" applyAlignment="1">
      <alignment/>
    </xf>
    <xf numFmtId="0" fontId="8" fillId="34" borderId="29" xfId="0" applyFont="1" applyFill="1" applyBorder="1" applyAlignment="1">
      <alignment horizontal="right"/>
    </xf>
    <xf numFmtId="1" fontId="14" fillId="35" borderId="18" xfId="0" applyNumberFormat="1" applyFont="1" applyFill="1" applyBorder="1" applyAlignment="1">
      <alignment horizontal="center" vertical="center"/>
    </xf>
    <xf numFmtId="1" fontId="14" fillId="35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น้ำยาว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บ้านน้ำยาว  อ.ปัว จ.น่าน</a:t>
            </a:r>
          </a:p>
        </c:rich>
      </c:tx>
      <c:layout>
        <c:manualLayout>
          <c:xMode val="factor"/>
          <c:yMode val="factor"/>
          <c:x val="0.021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7025"/>
          <c:w val="0.838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'N.49'!$X$5:$X$48</c:f>
              <c:numCache/>
            </c:numRef>
          </c:cat>
          <c:val>
            <c:numRef>
              <c:f>'N.49'!$Y$5:$Y$48</c:f>
              <c:numCache/>
            </c:numRef>
          </c:val>
        </c:ser>
        <c:axId val="46163637"/>
        <c:axId val="12819550"/>
      </c:barChart>
      <c:catAx>
        <c:axId val="46163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2819550"/>
        <c:crosses val="autoZero"/>
        <c:auto val="1"/>
        <c:lblOffset val="100"/>
        <c:tickLblSkip val="3"/>
        <c:noMultiLvlLbl val="0"/>
      </c:catAx>
      <c:valAx>
        <c:axId val="1281955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163637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น้ำยาว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บ้านน้ำยาว  อ.ปัว จ.น่าน</a:t>
            </a:r>
          </a:p>
        </c:rich>
      </c:tx>
      <c:layout>
        <c:manualLayout>
          <c:xMode val="factor"/>
          <c:yMode val="factor"/>
          <c:x val="0.0472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895"/>
          <c:w val="0.7952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'N.49'!$X$5:$X$48</c:f>
              <c:numCache/>
            </c:numRef>
          </c:cat>
          <c:val>
            <c:numRef>
              <c:f>'N.49'!$Z$5:$Z$48</c:f>
              <c:numCache/>
            </c:numRef>
          </c:val>
        </c:ser>
        <c:axId val="48267087"/>
        <c:axId val="31750600"/>
      </c:barChart>
      <c:catAx>
        <c:axId val="48267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1750600"/>
        <c:crosses val="autoZero"/>
        <c:auto val="1"/>
        <c:lblOffset val="100"/>
        <c:tickLblSkip val="3"/>
        <c:noMultiLvlLbl val="0"/>
      </c:catAx>
      <c:valAx>
        <c:axId val="3175060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267087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22</xdr:col>
      <xdr:colOff>47625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66675" y="1905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0"/>
  <sheetViews>
    <sheetView tabSelected="1" zoomScalePageLayoutView="0" workbookViewId="0" topLeftCell="A40">
      <selection activeCell="S56" sqref="S56"/>
    </sheetView>
  </sheetViews>
  <sheetFormatPr defaultColWidth="8.66015625" defaultRowHeight="21"/>
  <cols>
    <col min="1" max="1" width="5.5" style="1" customWidth="1"/>
    <col min="2" max="2" width="9.5" style="5" customWidth="1"/>
    <col min="3" max="3" width="10" style="5" customWidth="1"/>
    <col min="4" max="4" width="7.66015625" style="10" customWidth="1"/>
    <col min="5" max="5" width="9.16015625" style="1" customWidth="1"/>
    <col min="6" max="6" width="9.5" style="5" customWidth="1"/>
    <col min="7" max="7" width="7.66015625" style="10" customWidth="1"/>
    <col min="8" max="8" width="9.16015625" style="5" customWidth="1"/>
    <col min="9" max="9" width="9.33203125" style="5" customWidth="1"/>
    <col min="10" max="10" width="8.16015625" style="10" customWidth="1"/>
    <col min="11" max="12" width="9.33203125" style="5" customWidth="1"/>
    <col min="13" max="13" width="8.33203125" style="10" customWidth="1"/>
    <col min="14" max="14" width="10.33203125" style="1" customWidth="1"/>
    <col min="15" max="15" width="8.83203125" style="1" customWidth="1"/>
    <col min="16" max="16" width="8.66015625" style="1" customWidth="1"/>
    <col min="17" max="17" width="9.16015625" style="1" customWidth="1"/>
    <col min="18" max="16384" width="8.66015625" style="1" customWidth="1"/>
  </cols>
  <sheetData>
    <row r="1" spans="2:15" ht="23.25">
      <c r="B1" s="40" t="s">
        <v>0</v>
      </c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 t="s">
        <v>1</v>
      </c>
      <c r="O1" s="2"/>
    </row>
    <row r="2" spans="1:15" ht="6" customHeight="1">
      <c r="A2" s="4"/>
      <c r="D2" s="6"/>
      <c r="E2" s="5"/>
      <c r="G2" s="6"/>
      <c r="I2" s="7"/>
      <c r="J2" s="8"/>
      <c r="K2" s="9"/>
      <c r="L2" s="9"/>
      <c r="N2" s="5"/>
      <c r="O2" s="5"/>
    </row>
    <row r="3" spans="1:41" s="39" customFormat="1" ht="23.25" customHeight="1">
      <c r="A3" s="41" t="s">
        <v>2</v>
      </c>
      <c r="B3" s="42"/>
      <c r="C3" s="42"/>
      <c r="D3" s="43"/>
      <c r="E3" s="42"/>
      <c r="F3" s="42"/>
      <c r="G3" s="43"/>
      <c r="H3" s="42"/>
      <c r="I3" s="44"/>
      <c r="J3" s="45"/>
      <c r="K3" s="46"/>
      <c r="L3" s="47" t="s">
        <v>17</v>
      </c>
      <c r="M3" s="45"/>
      <c r="N3" s="42"/>
      <c r="O3" s="42"/>
      <c r="AN3" s="48">
        <v>29185</v>
      </c>
      <c r="AO3" s="11">
        <v>147.96</v>
      </c>
    </row>
    <row r="4" spans="1:41" s="39" customFormat="1" ht="22.5" customHeight="1">
      <c r="A4" s="41" t="s">
        <v>28</v>
      </c>
      <c r="B4" s="49"/>
      <c r="C4" s="49"/>
      <c r="D4" s="43"/>
      <c r="E4" s="42"/>
      <c r="F4" s="42"/>
      <c r="G4" s="43"/>
      <c r="H4" s="42"/>
      <c r="I4" s="50"/>
      <c r="J4" s="47"/>
      <c r="K4" s="46"/>
      <c r="L4" s="46"/>
      <c r="M4" s="45"/>
      <c r="N4" s="42"/>
      <c r="O4" s="42"/>
      <c r="AN4" s="48">
        <v>29552</v>
      </c>
      <c r="AO4" s="11">
        <v>269.56</v>
      </c>
    </row>
    <row r="5" spans="1:41" s="39" customFormat="1" ht="18.75">
      <c r="A5" s="51"/>
      <c r="B5" s="52" t="s">
        <v>3</v>
      </c>
      <c r="C5" s="53"/>
      <c r="D5" s="54"/>
      <c r="E5" s="52"/>
      <c r="F5" s="52"/>
      <c r="G5" s="55"/>
      <c r="H5" s="55" t="s">
        <v>4</v>
      </c>
      <c r="I5" s="52"/>
      <c r="J5" s="54"/>
      <c r="K5" s="52"/>
      <c r="L5" s="52"/>
      <c r="M5" s="56"/>
      <c r="N5" s="57" t="s">
        <v>5</v>
      </c>
      <c r="O5" s="58"/>
      <c r="Q5" s="59">
        <v>263.983</v>
      </c>
      <c r="AN5" s="48">
        <v>29919</v>
      </c>
      <c r="AO5" s="11"/>
    </row>
    <row r="6" spans="1:41" s="39" customFormat="1" ht="18.75">
      <c r="A6" s="60" t="s">
        <v>6</v>
      </c>
      <c r="B6" s="61" t="s">
        <v>7</v>
      </c>
      <c r="C6" s="62"/>
      <c r="D6" s="63"/>
      <c r="E6" s="61" t="s">
        <v>8</v>
      </c>
      <c r="F6" s="64"/>
      <c r="G6" s="63"/>
      <c r="H6" s="61" t="s">
        <v>7</v>
      </c>
      <c r="I6" s="64"/>
      <c r="J6" s="63"/>
      <c r="K6" s="61" t="s">
        <v>8</v>
      </c>
      <c r="L6" s="64"/>
      <c r="M6" s="65"/>
      <c r="N6" s="66" t="s">
        <v>1</v>
      </c>
      <c r="O6" s="61"/>
      <c r="AN6" s="48">
        <v>30286</v>
      </c>
      <c r="AO6" s="11">
        <v>418.84</v>
      </c>
    </row>
    <row r="7" spans="1:41" s="73" customFormat="1" ht="18.75">
      <c r="A7" s="67" t="s">
        <v>9</v>
      </c>
      <c r="B7" s="68" t="s">
        <v>10</v>
      </c>
      <c r="C7" s="68" t="s">
        <v>11</v>
      </c>
      <c r="D7" s="69" t="s">
        <v>12</v>
      </c>
      <c r="E7" s="70" t="s">
        <v>10</v>
      </c>
      <c r="F7" s="68" t="s">
        <v>11</v>
      </c>
      <c r="G7" s="69" t="s">
        <v>12</v>
      </c>
      <c r="H7" s="68" t="s">
        <v>10</v>
      </c>
      <c r="I7" s="70" t="s">
        <v>11</v>
      </c>
      <c r="J7" s="69" t="s">
        <v>12</v>
      </c>
      <c r="K7" s="71" t="s">
        <v>10</v>
      </c>
      <c r="L7" s="71" t="s">
        <v>11</v>
      </c>
      <c r="M7" s="72" t="s">
        <v>12</v>
      </c>
      <c r="N7" s="71" t="s">
        <v>11</v>
      </c>
      <c r="O7" s="71" t="s">
        <v>13</v>
      </c>
      <c r="AN7" s="48">
        <v>30653</v>
      </c>
      <c r="AO7" s="11">
        <v>236.03</v>
      </c>
    </row>
    <row r="8" spans="1:41" s="39" customFormat="1" ht="18.75">
      <c r="A8" s="74"/>
      <c r="B8" s="75" t="s">
        <v>26</v>
      </c>
      <c r="C8" s="76" t="s">
        <v>14</v>
      </c>
      <c r="D8" s="77"/>
      <c r="E8" s="75" t="s">
        <v>26</v>
      </c>
      <c r="F8" s="76" t="s">
        <v>14</v>
      </c>
      <c r="G8" s="77"/>
      <c r="H8" s="75" t="s">
        <v>26</v>
      </c>
      <c r="I8" s="76" t="s">
        <v>14</v>
      </c>
      <c r="J8" s="78"/>
      <c r="K8" s="75" t="s">
        <v>26</v>
      </c>
      <c r="L8" s="76" t="s">
        <v>14</v>
      </c>
      <c r="M8" s="79"/>
      <c r="N8" s="76" t="s">
        <v>15</v>
      </c>
      <c r="O8" s="75" t="s">
        <v>14</v>
      </c>
      <c r="AN8" s="48">
        <v>31020</v>
      </c>
      <c r="AO8" s="11">
        <v>407.53</v>
      </c>
    </row>
    <row r="9" spans="1:41" s="39" customFormat="1" ht="18" customHeight="1">
      <c r="A9" s="80">
        <v>2522</v>
      </c>
      <c r="B9" s="12">
        <f>$Q$5+Q9</f>
        <v>266.883</v>
      </c>
      <c r="C9" s="13">
        <v>255</v>
      </c>
      <c r="D9" s="14">
        <v>34564</v>
      </c>
      <c r="E9" s="15">
        <f>$Q$5+R9</f>
        <v>266.093</v>
      </c>
      <c r="F9" s="16">
        <v>101</v>
      </c>
      <c r="G9" s="17">
        <v>34564</v>
      </c>
      <c r="H9" s="12">
        <f>$Q$5+T9</f>
        <v>264.763</v>
      </c>
      <c r="I9" s="13">
        <v>0.3</v>
      </c>
      <c r="J9" s="14">
        <v>34412</v>
      </c>
      <c r="K9" s="15">
        <f>$Q$5+U9</f>
        <v>264.763</v>
      </c>
      <c r="L9" s="16">
        <v>0.3</v>
      </c>
      <c r="M9" s="17">
        <v>34412</v>
      </c>
      <c r="N9" s="12">
        <v>147.96</v>
      </c>
      <c r="O9" s="18">
        <v>4.691767211999999</v>
      </c>
      <c r="Q9" s="73">
        <v>2.9</v>
      </c>
      <c r="R9" s="73">
        <v>2.11</v>
      </c>
      <c r="T9" s="81">
        <v>0.78</v>
      </c>
      <c r="U9" s="73">
        <v>0.78</v>
      </c>
      <c r="AN9" s="48">
        <v>31387</v>
      </c>
      <c r="AO9" s="11">
        <v>286.49</v>
      </c>
    </row>
    <row r="10" spans="1:41" s="39" customFormat="1" ht="18" customHeight="1">
      <c r="A10" s="82">
        <v>2523</v>
      </c>
      <c r="B10" s="12">
        <f aca="true" t="shared" si="0" ref="B10:B33">$Q$5+Q10</f>
        <v>267.70300000000003</v>
      </c>
      <c r="C10" s="13" t="s">
        <v>16</v>
      </c>
      <c r="D10" s="14">
        <v>34534</v>
      </c>
      <c r="E10" s="19">
        <f aca="true" t="shared" si="1" ref="E10:E33">$Q$5+R10</f>
        <v>266.663</v>
      </c>
      <c r="F10" s="13">
        <v>167</v>
      </c>
      <c r="G10" s="20">
        <v>34534</v>
      </c>
      <c r="H10" s="12">
        <f aca="true" t="shared" si="2" ref="H10:H33">$Q$5+T10</f>
        <v>264.763</v>
      </c>
      <c r="I10" s="13">
        <v>0.32</v>
      </c>
      <c r="J10" s="14">
        <v>34425</v>
      </c>
      <c r="K10" s="19">
        <f aca="true" t="shared" si="3" ref="K10:K33">$Q$5+U10</f>
        <v>264.763</v>
      </c>
      <c r="L10" s="13">
        <v>0.32</v>
      </c>
      <c r="M10" s="20">
        <v>34425</v>
      </c>
      <c r="N10" s="12">
        <v>269.56</v>
      </c>
      <c r="O10" s="18">
        <v>8.547666732</v>
      </c>
      <c r="Q10" s="73">
        <v>3.72</v>
      </c>
      <c r="R10" s="73">
        <v>2.68</v>
      </c>
      <c r="T10" s="73">
        <v>0.78</v>
      </c>
      <c r="U10" s="73">
        <v>0.78</v>
      </c>
      <c r="AN10" s="48">
        <v>31754</v>
      </c>
      <c r="AO10" s="11">
        <v>226.52</v>
      </c>
    </row>
    <row r="11" spans="1:41" s="39" customFormat="1" ht="18" customHeight="1">
      <c r="A11" s="82">
        <v>2524</v>
      </c>
      <c r="B11" s="117">
        <f t="shared" si="0"/>
        <v>268.383</v>
      </c>
      <c r="C11" s="13" t="s">
        <v>16</v>
      </c>
      <c r="D11" s="14">
        <v>34520</v>
      </c>
      <c r="E11" s="19">
        <f t="shared" si="1"/>
        <v>266.653</v>
      </c>
      <c r="F11" s="13">
        <v>188</v>
      </c>
      <c r="G11" s="20">
        <v>34551</v>
      </c>
      <c r="H11" s="12">
        <f t="shared" si="2"/>
        <v>264.823</v>
      </c>
      <c r="I11" s="13">
        <v>1.02</v>
      </c>
      <c r="J11" s="14">
        <v>34456</v>
      </c>
      <c r="K11" s="19">
        <f t="shared" si="3"/>
        <v>264.823</v>
      </c>
      <c r="L11" s="13">
        <v>1.02</v>
      </c>
      <c r="M11" s="20">
        <v>34456</v>
      </c>
      <c r="N11" s="12" t="s">
        <v>16</v>
      </c>
      <c r="O11" s="21" t="s">
        <v>16</v>
      </c>
      <c r="Q11" s="73">
        <v>4.4</v>
      </c>
      <c r="R11" s="73">
        <v>2.67</v>
      </c>
      <c r="T11" s="73">
        <v>0.84</v>
      </c>
      <c r="U11" s="73">
        <v>0.84</v>
      </c>
      <c r="AN11" s="48">
        <v>32121</v>
      </c>
      <c r="AO11" s="11">
        <v>99.57</v>
      </c>
    </row>
    <row r="12" spans="1:41" s="39" customFormat="1" ht="18" customHeight="1">
      <c r="A12" s="82">
        <v>2525</v>
      </c>
      <c r="B12" s="12">
        <f t="shared" si="0"/>
        <v>266.783</v>
      </c>
      <c r="C12" s="13">
        <v>214</v>
      </c>
      <c r="D12" s="14">
        <v>34592</v>
      </c>
      <c r="E12" s="19">
        <f t="shared" si="1"/>
        <v>266.263</v>
      </c>
      <c r="F12" s="13">
        <v>130</v>
      </c>
      <c r="G12" s="20">
        <v>34530</v>
      </c>
      <c r="H12" s="12">
        <f t="shared" si="2"/>
        <v>265.293</v>
      </c>
      <c r="I12" s="13">
        <v>0.26</v>
      </c>
      <c r="J12" s="14">
        <v>34419</v>
      </c>
      <c r="K12" s="19">
        <f t="shared" si="3"/>
        <v>265.293</v>
      </c>
      <c r="L12" s="13">
        <v>0.26</v>
      </c>
      <c r="M12" s="20">
        <v>34419</v>
      </c>
      <c r="N12" s="12">
        <v>418.84</v>
      </c>
      <c r="O12" s="18">
        <v>13.281290748000002</v>
      </c>
      <c r="Q12" s="73">
        <v>2.8</v>
      </c>
      <c r="R12" s="73">
        <v>2.28</v>
      </c>
      <c r="T12" s="73">
        <v>1.31</v>
      </c>
      <c r="U12" s="73">
        <v>1.31</v>
      </c>
      <c r="AN12" s="48">
        <v>32488</v>
      </c>
      <c r="AO12" s="11">
        <v>239.77</v>
      </c>
    </row>
    <row r="13" spans="1:41" s="39" customFormat="1" ht="18" customHeight="1">
      <c r="A13" s="82">
        <v>2526</v>
      </c>
      <c r="B13" s="12">
        <f t="shared" si="0"/>
        <v>267.083</v>
      </c>
      <c r="C13" s="13">
        <v>305</v>
      </c>
      <c r="D13" s="14">
        <v>34542</v>
      </c>
      <c r="E13" s="19">
        <f t="shared" si="1"/>
        <v>266.563</v>
      </c>
      <c r="F13" s="13">
        <v>157</v>
      </c>
      <c r="G13" s="20">
        <v>34542</v>
      </c>
      <c r="H13" s="12">
        <f t="shared" si="2"/>
        <v>265.183</v>
      </c>
      <c r="I13" s="13">
        <v>0</v>
      </c>
      <c r="J13" s="14">
        <v>37378</v>
      </c>
      <c r="K13" s="19">
        <f t="shared" si="3"/>
        <v>265.263</v>
      </c>
      <c r="L13" s="13">
        <v>0.3</v>
      </c>
      <c r="M13" s="20">
        <v>34394</v>
      </c>
      <c r="N13" s="12">
        <v>236.03</v>
      </c>
      <c r="O13" s="18">
        <v>7.484440491</v>
      </c>
      <c r="Q13" s="73">
        <v>3.1</v>
      </c>
      <c r="R13" s="73">
        <v>2.58</v>
      </c>
      <c r="T13" s="73">
        <v>1.2</v>
      </c>
      <c r="U13" s="73">
        <v>1.28</v>
      </c>
      <c r="AN13" s="48">
        <v>32855</v>
      </c>
      <c r="AO13" s="11">
        <v>237.91</v>
      </c>
    </row>
    <row r="14" spans="1:41" s="39" customFormat="1" ht="18" customHeight="1">
      <c r="A14" s="82">
        <v>2527</v>
      </c>
      <c r="B14" s="12">
        <f t="shared" si="0"/>
        <v>266.763</v>
      </c>
      <c r="C14" s="13">
        <v>208</v>
      </c>
      <c r="D14" s="14">
        <v>34522</v>
      </c>
      <c r="E14" s="19">
        <f t="shared" si="1"/>
        <v>266.45300000000003</v>
      </c>
      <c r="F14" s="13">
        <v>146</v>
      </c>
      <c r="G14" s="20">
        <v>34529</v>
      </c>
      <c r="H14" s="12">
        <f t="shared" si="2"/>
        <v>265.293</v>
      </c>
      <c r="I14" s="13">
        <v>0.4</v>
      </c>
      <c r="J14" s="14">
        <v>34419</v>
      </c>
      <c r="K14" s="19">
        <f t="shared" si="3"/>
        <v>265.293</v>
      </c>
      <c r="L14" s="13">
        <v>0.4</v>
      </c>
      <c r="M14" s="20">
        <v>34419</v>
      </c>
      <c r="N14" s="12">
        <v>407.53</v>
      </c>
      <c r="O14" s="18">
        <v>12.922654041000003</v>
      </c>
      <c r="Q14" s="73">
        <v>2.78</v>
      </c>
      <c r="R14" s="73">
        <v>2.47</v>
      </c>
      <c r="T14" s="73">
        <v>1.31</v>
      </c>
      <c r="U14" s="73">
        <v>1.31</v>
      </c>
      <c r="AN14" s="48">
        <v>33222</v>
      </c>
      <c r="AO14" s="11">
        <v>241.43</v>
      </c>
    </row>
    <row r="15" spans="1:41" s="39" customFormat="1" ht="18" customHeight="1">
      <c r="A15" s="82">
        <v>2528</v>
      </c>
      <c r="B15" s="12">
        <f t="shared" si="0"/>
        <v>267.383</v>
      </c>
      <c r="C15" s="13">
        <v>353</v>
      </c>
      <c r="D15" s="14">
        <v>34561</v>
      </c>
      <c r="E15" s="19">
        <f t="shared" si="1"/>
        <v>266.963</v>
      </c>
      <c r="F15" s="13">
        <v>245</v>
      </c>
      <c r="G15" s="20">
        <v>34562</v>
      </c>
      <c r="H15" s="12">
        <f t="shared" si="2"/>
        <v>265.243</v>
      </c>
      <c r="I15" s="13">
        <v>0.2</v>
      </c>
      <c r="J15" s="14">
        <v>34378</v>
      </c>
      <c r="K15" s="19">
        <f t="shared" si="3"/>
        <v>265.243</v>
      </c>
      <c r="L15" s="13">
        <v>0.2</v>
      </c>
      <c r="M15" s="20">
        <v>34378</v>
      </c>
      <c r="N15" s="12">
        <v>286.49</v>
      </c>
      <c r="O15" s="18">
        <v>9.084511952999998</v>
      </c>
      <c r="Q15" s="73">
        <v>3.4</v>
      </c>
      <c r="R15" s="73">
        <v>2.98</v>
      </c>
      <c r="T15" s="73">
        <v>1.26</v>
      </c>
      <c r="U15" s="73">
        <v>1.26</v>
      </c>
      <c r="AN15" s="48">
        <v>33589</v>
      </c>
      <c r="AO15" s="11">
        <v>190.06</v>
      </c>
    </row>
    <row r="16" spans="1:41" s="39" customFormat="1" ht="18" customHeight="1">
      <c r="A16" s="82">
        <v>2529</v>
      </c>
      <c r="B16" s="12">
        <f t="shared" si="0"/>
        <v>267.563</v>
      </c>
      <c r="C16" s="13">
        <v>414</v>
      </c>
      <c r="D16" s="14">
        <v>34525</v>
      </c>
      <c r="E16" s="19">
        <f t="shared" si="1"/>
        <v>267.063</v>
      </c>
      <c r="F16" s="13">
        <v>278</v>
      </c>
      <c r="G16" s="20">
        <v>34525</v>
      </c>
      <c r="H16" s="12">
        <f t="shared" si="2"/>
        <v>265.223</v>
      </c>
      <c r="I16" s="13">
        <v>0.4</v>
      </c>
      <c r="J16" s="14">
        <v>34355</v>
      </c>
      <c r="K16" s="19">
        <f t="shared" si="3"/>
        <v>265.223</v>
      </c>
      <c r="L16" s="13">
        <v>0.4</v>
      </c>
      <c r="M16" s="20">
        <v>34355</v>
      </c>
      <c r="N16" s="12">
        <v>226.52</v>
      </c>
      <c r="O16" s="18">
        <v>7.182881244000001</v>
      </c>
      <c r="Q16" s="73">
        <v>3.58</v>
      </c>
      <c r="R16" s="73">
        <v>3.08</v>
      </c>
      <c r="T16" s="73">
        <v>1.24</v>
      </c>
      <c r="U16" s="73">
        <v>1.24</v>
      </c>
      <c r="AN16" s="48">
        <v>33956</v>
      </c>
      <c r="AO16" s="11">
        <v>187.99</v>
      </c>
    </row>
    <row r="17" spans="1:41" s="39" customFormat="1" ht="18" customHeight="1">
      <c r="A17" s="82">
        <v>2530</v>
      </c>
      <c r="B17" s="12">
        <f t="shared" si="0"/>
        <v>266.763</v>
      </c>
      <c r="C17" s="13">
        <v>245</v>
      </c>
      <c r="D17" s="14">
        <v>34569</v>
      </c>
      <c r="E17" s="19">
        <f t="shared" si="1"/>
        <v>266.253</v>
      </c>
      <c r="F17" s="13">
        <v>83</v>
      </c>
      <c r="G17" s="20">
        <v>34569</v>
      </c>
      <c r="H17" s="12">
        <f t="shared" si="2"/>
        <v>265.193</v>
      </c>
      <c r="I17" s="13">
        <v>0.1</v>
      </c>
      <c r="J17" s="14">
        <v>34418</v>
      </c>
      <c r="K17" s="19">
        <f t="shared" si="3"/>
        <v>265.193</v>
      </c>
      <c r="L17" s="13">
        <v>0.1</v>
      </c>
      <c r="M17" s="20">
        <v>34418</v>
      </c>
      <c r="N17" s="12">
        <v>99.57</v>
      </c>
      <c r="O17" s="18">
        <v>3.1573348290000003</v>
      </c>
      <c r="Q17" s="73">
        <v>2.78</v>
      </c>
      <c r="R17" s="73">
        <v>2.27</v>
      </c>
      <c r="T17" s="73">
        <v>1.21</v>
      </c>
      <c r="U17" s="73">
        <v>1.21</v>
      </c>
      <c r="AN17" s="48">
        <v>34323</v>
      </c>
      <c r="AO17" s="11">
        <v>246.77</v>
      </c>
    </row>
    <row r="18" spans="1:41" s="39" customFormat="1" ht="18" customHeight="1">
      <c r="A18" s="82">
        <v>2531</v>
      </c>
      <c r="B18" s="12">
        <f t="shared" si="0"/>
        <v>267.663</v>
      </c>
      <c r="C18" s="116">
        <v>467</v>
      </c>
      <c r="D18" s="14">
        <v>34520</v>
      </c>
      <c r="E18" s="19">
        <f t="shared" si="1"/>
        <v>266.713</v>
      </c>
      <c r="F18" s="13">
        <v>163.6</v>
      </c>
      <c r="G18" s="20">
        <v>34520</v>
      </c>
      <c r="H18" s="12">
        <f t="shared" si="2"/>
        <v>265.193</v>
      </c>
      <c r="I18" s="13">
        <v>0.66</v>
      </c>
      <c r="J18" s="14">
        <v>34425</v>
      </c>
      <c r="K18" s="19">
        <f t="shared" si="3"/>
        <v>265.193</v>
      </c>
      <c r="L18" s="13">
        <v>0.66</v>
      </c>
      <c r="M18" s="20">
        <v>34425</v>
      </c>
      <c r="N18" s="12">
        <v>239.77</v>
      </c>
      <c r="O18" s="18">
        <v>7.6030347690000015</v>
      </c>
      <c r="Q18" s="73">
        <v>3.68</v>
      </c>
      <c r="R18" s="73">
        <v>2.73</v>
      </c>
      <c r="T18" s="73">
        <v>1.21</v>
      </c>
      <c r="U18" s="73">
        <v>1.21</v>
      </c>
      <c r="AN18" s="48">
        <v>34690</v>
      </c>
      <c r="AO18" s="11">
        <v>425.173</v>
      </c>
    </row>
    <row r="19" spans="1:41" s="39" customFormat="1" ht="18" customHeight="1">
      <c r="A19" s="82">
        <v>2532</v>
      </c>
      <c r="B19" s="12">
        <f t="shared" si="0"/>
        <v>266.983</v>
      </c>
      <c r="C19" s="13">
        <v>265</v>
      </c>
      <c r="D19" s="14">
        <v>34559</v>
      </c>
      <c r="E19" s="19">
        <f t="shared" si="1"/>
        <v>266.433</v>
      </c>
      <c r="F19" s="13">
        <v>101</v>
      </c>
      <c r="G19" s="20">
        <v>34559</v>
      </c>
      <c r="H19" s="12">
        <f t="shared" si="2"/>
        <v>265.223</v>
      </c>
      <c r="I19" s="13">
        <v>0.66</v>
      </c>
      <c r="J19" s="14">
        <v>37350</v>
      </c>
      <c r="K19" s="19">
        <f t="shared" si="3"/>
        <v>265.223</v>
      </c>
      <c r="L19" s="13">
        <v>0.66</v>
      </c>
      <c r="M19" s="20">
        <v>34430</v>
      </c>
      <c r="N19" s="12">
        <v>237.91</v>
      </c>
      <c r="O19" s="18">
        <v>7.544054727</v>
      </c>
      <c r="Q19" s="73">
        <v>3</v>
      </c>
      <c r="R19" s="73">
        <v>2.45</v>
      </c>
      <c r="T19" s="73">
        <v>1.24</v>
      </c>
      <c r="U19" s="73">
        <v>1.24</v>
      </c>
      <c r="AN19" s="48">
        <v>35057</v>
      </c>
      <c r="AO19" s="11">
        <v>475.14</v>
      </c>
    </row>
    <row r="20" spans="1:41" s="39" customFormat="1" ht="18" customHeight="1">
      <c r="A20" s="82">
        <v>2533</v>
      </c>
      <c r="B20" s="12">
        <f t="shared" si="0"/>
        <v>266.733</v>
      </c>
      <c r="C20" s="13">
        <v>178</v>
      </c>
      <c r="D20" s="14">
        <v>34545</v>
      </c>
      <c r="E20" s="19">
        <f t="shared" si="1"/>
        <v>266.463</v>
      </c>
      <c r="F20" s="13">
        <v>111.9</v>
      </c>
      <c r="G20" s="20">
        <v>34545</v>
      </c>
      <c r="H20" s="12">
        <f t="shared" si="2"/>
        <v>265.253</v>
      </c>
      <c r="I20" s="13">
        <v>0.69</v>
      </c>
      <c r="J20" s="14">
        <v>34447</v>
      </c>
      <c r="K20" s="19">
        <f t="shared" si="3"/>
        <v>265.253</v>
      </c>
      <c r="L20" s="13">
        <v>0.69</v>
      </c>
      <c r="M20" s="20">
        <v>34447</v>
      </c>
      <c r="N20" s="12">
        <v>241.43</v>
      </c>
      <c r="O20" s="18">
        <v>7.655672870999999</v>
      </c>
      <c r="Q20" s="73">
        <v>2.75</v>
      </c>
      <c r="R20" s="73">
        <v>2.48</v>
      </c>
      <c r="T20" s="73">
        <v>1.27</v>
      </c>
      <c r="U20" s="73">
        <v>1.27</v>
      </c>
      <c r="AN20" s="48">
        <v>35424</v>
      </c>
      <c r="AO20" s="11">
        <v>267.104</v>
      </c>
    </row>
    <row r="21" spans="1:41" s="39" customFormat="1" ht="18" customHeight="1">
      <c r="A21" s="82">
        <v>2534</v>
      </c>
      <c r="B21" s="12">
        <f t="shared" si="0"/>
        <v>267.243</v>
      </c>
      <c r="C21" s="13">
        <v>329.6</v>
      </c>
      <c r="D21" s="14">
        <v>34538</v>
      </c>
      <c r="E21" s="19">
        <f t="shared" si="1"/>
        <v>266.523</v>
      </c>
      <c r="F21" s="13">
        <v>150.2</v>
      </c>
      <c r="G21" s="20">
        <v>34538</v>
      </c>
      <c r="H21" s="12">
        <f t="shared" si="2"/>
        <v>265.273</v>
      </c>
      <c r="I21" s="13">
        <v>0.55</v>
      </c>
      <c r="J21" s="14">
        <v>34454</v>
      </c>
      <c r="K21" s="19">
        <f t="shared" si="3"/>
        <v>265.273</v>
      </c>
      <c r="L21" s="13">
        <v>0.55</v>
      </c>
      <c r="M21" s="20">
        <v>34454</v>
      </c>
      <c r="N21" s="12">
        <v>190.06</v>
      </c>
      <c r="O21" s="18">
        <v>6.026745582</v>
      </c>
      <c r="Q21" s="73">
        <v>3.26</v>
      </c>
      <c r="R21" s="73">
        <v>2.54</v>
      </c>
      <c r="T21" s="73">
        <v>1.29</v>
      </c>
      <c r="U21" s="73">
        <v>1.29</v>
      </c>
      <c r="AN21" s="48">
        <v>35791</v>
      </c>
      <c r="AO21" s="11">
        <v>266.443</v>
      </c>
    </row>
    <row r="22" spans="1:41" s="39" customFormat="1" ht="18" customHeight="1">
      <c r="A22" s="82">
        <v>2535</v>
      </c>
      <c r="B22" s="12">
        <f t="shared" si="0"/>
        <v>267.39300000000003</v>
      </c>
      <c r="C22" s="13">
        <v>411</v>
      </c>
      <c r="D22" s="14">
        <v>34537</v>
      </c>
      <c r="E22" s="19">
        <f t="shared" si="1"/>
        <v>266.14300000000003</v>
      </c>
      <c r="F22" s="13">
        <v>109.2</v>
      </c>
      <c r="G22" s="20">
        <v>34586</v>
      </c>
      <c r="H22" s="12">
        <f t="shared" si="2"/>
        <v>265.253</v>
      </c>
      <c r="I22" s="13">
        <v>0.42</v>
      </c>
      <c r="J22" s="14">
        <v>34480</v>
      </c>
      <c r="K22" s="19">
        <f t="shared" si="3"/>
        <v>265.253</v>
      </c>
      <c r="L22" s="13">
        <v>0.42</v>
      </c>
      <c r="M22" s="20">
        <v>34480</v>
      </c>
      <c r="N22" s="12">
        <v>187.99</v>
      </c>
      <c r="O22" s="18">
        <v>5.961106503</v>
      </c>
      <c r="Q22" s="73">
        <v>3.41</v>
      </c>
      <c r="R22" s="73">
        <v>2.16</v>
      </c>
      <c r="T22" s="73">
        <v>1.27</v>
      </c>
      <c r="U22" s="73">
        <v>1.27</v>
      </c>
      <c r="AN22" s="48">
        <v>36158</v>
      </c>
      <c r="AO22" s="11">
        <v>185.42</v>
      </c>
    </row>
    <row r="23" spans="1:41" s="39" customFormat="1" ht="18" customHeight="1">
      <c r="A23" s="82">
        <v>2536</v>
      </c>
      <c r="B23" s="12">
        <f t="shared" si="0"/>
        <v>267.463</v>
      </c>
      <c r="C23" s="13">
        <v>354.8</v>
      </c>
      <c r="D23" s="14">
        <v>34528</v>
      </c>
      <c r="E23" s="19">
        <f t="shared" si="1"/>
        <v>267.293</v>
      </c>
      <c r="F23" s="13">
        <v>303</v>
      </c>
      <c r="G23" s="20">
        <v>34528</v>
      </c>
      <c r="H23" s="12">
        <f t="shared" si="2"/>
        <v>265.283</v>
      </c>
      <c r="I23" s="13">
        <v>0.6</v>
      </c>
      <c r="J23" s="14">
        <v>34451</v>
      </c>
      <c r="K23" s="19">
        <f t="shared" si="3"/>
        <v>265.283</v>
      </c>
      <c r="L23" s="13">
        <v>0.6</v>
      </c>
      <c r="M23" s="20">
        <v>34451</v>
      </c>
      <c r="N23" s="12">
        <v>246.77</v>
      </c>
      <c r="O23" s="18">
        <v>7.825002669000002</v>
      </c>
      <c r="Q23" s="73">
        <v>3.48</v>
      </c>
      <c r="R23" s="73">
        <v>3.31</v>
      </c>
      <c r="T23" s="73">
        <v>1.3</v>
      </c>
      <c r="U23" s="73">
        <v>1.3</v>
      </c>
      <c r="AN23" s="48">
        <v>36525</v>
      </c>
      <c r="AO23" s="11">
        <v>449.09</v>
      </c>
    </row>
    <row r="24" spans="1:41" s="39" customFormat="1" ht="18" customHeight="1">
      <c r="A24" s="82">
        <v>2537</v>
      </c>
      <c r="B24" s="12">
        <f t="shared" si="0"/>
        <v>267.313</v>
      </c>
      <c r="C24" s="13">
        <v>233.7</v>
      </c>
      <c r="D24" s="14">
        <v>36361</v>
      </c>
      <c r="E24" s="19">
        <f t="shared" si="1"/>
        <v>267.123</v>
      </c>
      <c r="F24" s="13">
        <v>197.6</v>
      </c>
      <c r="G24" s="20">
        <v>36372</v>
      </c>
      <c r="H24" s="12">
        <f t="shared" si="2"/>
        <v>265.333</v>
      </c>
      <c r="I24" s="22">
        <v>1.35</v>
      </c>
      <c r="J24" s="14">
        <v>36256</v>
      </c>
      <c r="K24" s="19">
        <f t="shared" si="3"/>
        <v>265.333</v>
      </c>
      <c r="L24" s="13">
        <v>0.6</v>
      </c>
      <c r="M24" s="20">
        <v>36256</v>
      </c>
      <c r="N24" s="12">
        <v>425.173</v>
      </c>
      <c r="O24" s="23">
        <v>13.48</v>
      </c>
      <c r="Q24" s="73">
        <v>3.33</v>
      </c>
      <c r="R24" s="73">
        <v>3.14</v>
      </c>
      <c r="T24" s="73">
        <v>1.35</v>
      </c>
      <c r="U24" s="73">
        <v>1.35</v>
      </c>
      <c r="AN24" s="48">
        <v>36526</v>
      </c>
      <c r="AO24" s="11">
        <v>382.243</v>
      </c>
    </row>
    <row r="25" spans="1:41" s="39" customFormat="1" ht="18" customHeight="1">
      <c r="A25" s="82">
        <v>2538</v>
      </c>
      <c r="B25" s="12">
        <f t="shared" si="0"/>
        <v>267.933</v>
      </c>
      <c r="C25" s="13">
        <v>331.5</v>
      </c>
      <c r="D25" s="14">
        <v>35672</v>
      </c>
      <c r="E25" s="19">
        <f t="shared" si="1"/>
        <v>267.493</v>
      </c>
      <c r="F25" s="22">
        <v>248.35</v>
      </c>
      <c r="G25" s="20">
        <v>35673</v>
      </c>
      <c r="H25" s="12">
        <f t="shared" si="2"/>
        <v>265.383</v>
      </c>
      <c r="I25" s="13">
        <v>0.6</v>
      </c>
      <c r="J25" s="14">
        <v>36308</v>
      </c>
      <c r="K25" s="19">
        <f t="shared" si="3"/>
        <v>265.383</v>
      </c>
      <c r="L25" s="13">
        <v>0.6</v>
      </c>
      <c r="M25" s="20">
        <v>35572</v>
      </c>
      <c r="N25" s="12">
        <v>475.14</v>
      </c>
      <c r="O25" s="23">
        <v>15.03</v>
      </c>
      <c r="Q25" s="73">
        <v>3.95</v>
      </c>
      <c r="R25" s="73">
        <v>3.51</v>
      </c>
      <c r="T25" s="73">
        <v>1.4</v>
      </c>
      <c r="U25" s="73">
        <v>1.4</v>
      </c>
      <c r="AN25" s="48">
        <v>36893</v>
      </c>
      <c r="AO25" s="11">
        <v>366.985</v>
      </c>
    </row>
    <row r="26" spans="1:41" s="39" customFormat="1" ht="18" customHeight="1">
      <c r="A26" s="82">
        <v>2539</v>
      </c>
      <c r="B26" s="12">
        <f t="shared" si="0"/>
        <v>267.053</v>
      </c>
      <c r="C26" s="22">
        <v>159.75</v>
      </c>
      <c r="D26" s="14">
        <v>36385</v>
      </c>
      <c r="E26" s="19">
        <f t="shared" si="1"/>
        <v>266.773</v>
      </c>
      <c r="F26" s="13">
        <v>113.5</v>
      </c>
      <c r="G26" s="20">
        <v>36385</v>
      </c>
      <c r="H26" s="12">
        <f t="shared" si="2"/>
        <v>265.423</v>
      </c>
      <c r="I26" s="22">
        <v>0.76</v>
      </c>
      <c r="J26" s="14">
        <v>36246</v>
      </c>
      <c r="K26" s="19">
        <f t="shared" si="3"/>
        <v>265.423</v>
      </c>
      <c r="L26" s="22">
        <v>0.75</v>
      </c>
      <c r="M26" s="20">
        <v>36234</v>
      </c>
      <c r="N26" s="12">
        <v>267.104</v>
      </c>
      <c r="O26" s="23">
        <v>8.47</v>
      </c>
      <c r="Q26" s="73">
        <v>3.07</v>
      </c>
      <c r="R26" s="73">
        <v>2.79</v>
      </c>
      <c r="T26" s="73">
        <v>1.44</v>
      </c>
      <c r="U26" s="73">
        <v>1.44</v>
      </c>
      <c r="AN26" s="48">
        <v>37259</v>
      </c>
      <c r="AO26" s="24">
        <v>334.88</v>
      </c>
    </row>
    <row r="27" spans="1:41" s="39" customFormat="1" ht="18" customHeight="1">
      <c r="A27" s="82">
        <v>2540</v>
      </c>
      <c r="B27" s="12">
        <f t="shared" si="0"/>
        <v>268.14300000000003</v>
      </c>
      <c r="C27" s="13">
        <v>376.2</v>
      </c>
      <c r="D27" s="14">
        <v>36374</v>
      </c>
      <c r="E27" s="19">
        <f t="shared" si="1"/>
        <v>267.803</v>
      </c>
      <c r="F27" s="13">
        <v>285.6</v>
      </c>
      <c r="G27" s="20">
        <v>36374</v>
      </c>
      <c r="H27" s="12">
        <f t="shared" si="2"/>
        <v>265.333</v>
      </c>
      <c r="I27" s="22">
        <v>0.75</v>
      </c>
      <c r="J27" s="14">
        <v>36243</v>
      </c>
      <c r="K27" s="19">
        <f t="shared" si="3"/>
        <v>265.333</v>
      </c>
      <c r="L27" s="22">
        <v>0.75</v>
      </c>
      <c r="M27" s="20">
        <v>36243</v>
      </c>
      <c r="N27" s="12">
        <v>266.443</v>
      </c>
      <c r="O27" s="23">
        <v>8.45</v>
      </c>
      <c r="Q27" s="73">
        <v>4.16</v>
      </c>
      <c r="R27" s="73">
        <v>3.82</v>
      </c>
      <c r="T27" s="73">
        <v>1.35</v>
      </c>
      <c r="U27" s="73">
        <v>1.35</v>
      </c>
      <c r="AN27" s="48">
        <v>37625</v>
      </c>
      <c r="AO27" s="11">
        <v>287.377</v>
      </c>
    </row>
    <row r="28" spans="1:41" s="39" customFormat="1" ht="18" customHeight="1">
      <c r="A28" s="82">
        <v>2541</v>
      </c>
      <c r="B28" s="12">
        <f t="shared" si="0"/>
        <v>267.383</v>
      </c>
      <c r="C28" s="13">
        <v>227</v>
      </c>
      <c r="D28" s="14">
        <v>36396</v>
      </c>
      <c r="E28" s="19">
        <f t="shared" si="1"/>
        <v>266.823</v>
      </c>
      <c r="F28" s="13">
        <v>121.1</v>
      </c>
      <c r="G28" s="20">
        <v>34530</v>
      </c>
      <c r="H28" s="12">
        <f t="shared" si="2"/>
        <v>265.323</v>
      </c>
      <c r="I28" s="22">
        <v>1.34</v>
      </c>
      <c r="J28" s="14">
        <v>36236</v>
      </c>
      <c r="K28" s="19">
        <f t="shared" si="3"/>
        <v>265.323</v>
      </c>
      <c r="L28" s="22">
        <v>0.48</v>
      </c>
      <c r="M28" s="20">
        <v>36236</v>
      </c>
      <c r="N28" s="12">
        <v>185.42</v>
      </c>
      <c r="O28" s="23">
        <v>5.89</v>
      </c>
      <c r="Q28" s="73">
        <v>3.4</v>
      </c>
      <c r="R28" s="73">
        <v>2.84</v>
      </c>
      <c r="T28" s="73">
        <v>1.34</v>
      </c>
      <c r="U28" s="73">
        <v>1.34</v>
      </c>
      <c r="AN28" s="48">
        <v>37991</v>
      </c>
      <c r="AO28" s="25">
        <v>373.01</v>
      </c>
    </row>
    <row r="29" spans="1:41" s="39" customFormat="1" ht="18" customHeight="1">
      <c r="A29" s="82">
        <v>2542</v>
      </c>
      <c r="B29" s="12">
        <f t="shared" si="0"/>
        <v>267.983</v>
      </c>
      <c r="C29" s="13">
        <v>335</v>
      </c>
      <c r="D29" s="14">
        <v>37114</v>
      </c>
      <c r="E29" s="19">
        <f t="shared" si="1"/>
        <v>267.413</v>
      </c>
      <c r="F29" s="22">
        <v>219.35</v>
      </c>
      <c r="G29" s="20">
        <v>37145</v>
      </c>
      <c r="H29" s="12">
        <f t="shared" si="2"/>
        <v>265.323</v>
      </c>
      <c r="I29" s="26">
        <v>0.48</v>
      </c>
      <c r="J29" s="14">
        <v>37002</v>
      </c>
      <c r="K29" s="19">
        <f t="shared" si="3"/>
        <v>265.323</v>
      </c>
      <c r="L29" s="22">
        <v>0.48</v>
      </c>
      <c r="M29" s="20">
        <v>37002</v>
      </c>
      <c r="N29" s="12">
        <v>449.09</v>
      </c>
      <c r="O29" s="23">
        <v>14.2</v>
      </c>
      <c r="Q29" s="73">
        <v>4</v>
      </c>
      <c r="R29" s="73">
        <v>3.43</v>
      </c>
      <c r="T29" s="73">
        <v>1.34</v>
      </c>
      <c r="U29" s="73">
        <v>1.34</v>
      </c>
      <c r="AN29" s="48">
        <v>38357</v>
      </c>
      <c r="AO29" s="27">
        <v>319.42944000000006</v>
      </c>
    </row>
    <row r="30" spans="1:41" s="39" customFormat="1" ht="18" customHeight="1">
      <c r="A30" s="82">
        <v>2543</v>
      </c>
      <c r="B30" s="12">
        <f t="shared" si="0"/>
        <v>268.183</v>
      </c>
      <c r="C30" s="13">
        <v>398</v>
      </c>
      <c r="D30" s="14">
        <v>37084</v>
      </c>
      <c r="E30" s="19">
        <f t="shared" si="1"/>
        <v>267.983</v>
      </c>
      <c r="F30" s="13">
        <v>352</v>
      </c>
      <c r="G30" s="20">
        <v>37084</v>
      </c>
      <c r="H30" s="12">
        <f t="shared" si="2"/>
        <v>265.353</v>
      </c>
      <c r="I30" s="13">
        <v>0.555</v>
      </c>
      <c r="J30" s="14">
        <v>36982</v>
      </c>
      <c r="K30" s="19">
        <f t="shared" si="3"/>
        <v>265.353</v>
      </c>
      <c r="L30" s="22">
        <v>0.56</v>
      </c>
      <c r="M30" s="20">
        <v>36982</v>
      </c>
      <c r="N30" s="12">
        <v>382.243</v>
      </c>
      <c r="O30" s="23">
        <v>12.12</v>
      </c>
      <c r="Q30" s="73">
        <v>4.2</v>
      </c>
      <c r="R30" s="73">
        <v>4</v>
      </c>
      <c r="T30" s="73">
        <v>1.37</v>
      </c>
      <c r="U30" s="73">
        <v>1.37</v>
      </c>
      <c r="AN30" s="48">
        <v>38723</v>
      </c>
      <c r="AO30" s="27">
        <v>230.02704000000008</v>
      </c>
    </row>
    <row r="31" spans="1:41" s="39" customFormat="1" ht="18" customHeight="1">
      <c r="A31" s="82">
        <v>2544</v>
      </c>
      <c r="B31" s="12">
        <f t="shared" si="0"/>
        <v>267.64300000000003</v>
      </c>
      <c r="C31" s="13">
        <v>315.4</v>
      </c>
      <c r="D31" s="14">
        <v>37458</v>
      </c>
      <c r="E31" s="19">
        <f t="shared" si="1"/>
        <v>267.583</v>
      </c>
      <c r="F31" s="13">
        <v>293.5</v>
      </c>
      <c r="G31" s="20">
        <v>37458</v>
      </c>
      <c r="H31" s="12">
        <f t="shared" si="2"/>
        <v>265.373</v>
      </c>
      <c r="I31" s="22">
        <v>0.28</v>
      </c>
      <c r="J31" s="14">
        <v>37357</v>
      </c>
      <c r="K31" s="19">
        <f t="shared" si="3"/>
        <v>265.373</v>
      </c>
      <c r="L31" s="22">
        <v>0.79</v>
      </c>
      <c r="M31" s="20">
        <v>37357</v>
      </c>
      <c r="N31" s="12">
        <v>366.985</v>
      </c>
      <c r="O31" s="23">
        <v>11.64</v>
      </c>
      <c r="Q31" s="73">
        <v>3.66</v>
      </c>
      <c r="R31" s="73">
        <v>3.6</v>
      </c>
      <c r="T31" s="73">
        <v>1.39</v>
      </c>
      <c r="U31" s="73">
        <v>1.39</v>
      </c>
      <c r="AN31" s="48">
        <v>39089</v>
      </c>
      <c r="AO31" s="27">
        <v>296.2</v>
      </c>
    </row>
    <row r="32" spans="1:41" s="39" customFormat="1" ht="18" customHeight="1">
      <c r="A32" s="82">
        <v>2545</v>
      </c>
      <c r="B32" s="12">
        <f t="shared" si="0"/>
        <v>268.343</v>
      </c>
      <c r="C32" s="13">
        <v>343.2</v>
      </c>
      <c r="D32" s="14">
        <v>37421</v>
      </c>
      <c r="E32" s="19">
        <f t="shared" si="1"/>
        <v>267.283</v>
      </c>
      <c r="F32" s="22">
        <v>144.26</v>
      </c>
      <c r="G32" s="20">
        <v>37513</v>
      </c>
      <c r="H32" s="12">
        <f t="shared" si="2"/>
        <v>265.313</v>
      </c>
      <c r="I32" s="22">
        <v>1.05</v>
      </c>
      <c r="J32" s="14">
        <v>37336</v>
      </c>
      <c r="K32" s="19">
        <f t="shared" si="3"/>
        <v>265.313</v>
      </c>
      <c r="L32" s="22">
        <v>1.05</v>
      </c>
      <c r="M32" s="20">
        <v>37336</v>
      </c>
      <c r="N32" s="28">
        <v>334.88</v>
      </c>
      <c r="O32" s="18">
        <v>10.618944336</v>
      </c>
      <c r="Q32" s="73">
        <v>4.36</v>
      </c>
      <c r="R32" s="73">
        <v>3.3</v>
      </c>
      <c r="T32" s="73">
        <v>1.33</v>
      </c>
      <c r="U32" s="73">
        <v>1.33</v>
      </c>
      <c r="AN32" s="48">
        <v>39455</v>
      </c>
      <c r="AO32" s="27">
        <v>394.4</v>
      </c>
    </row>
    <row r="33" spans="1:41" s="39" customFormat="1" ht="18" customHeight="1">
      <c r="A33" s="82">
        <v>2546</v>
      </c>
      <c r="B33" s="12">
        <f t="shared" si="0"/>
        <v>267.873</v>
      </c>
      <c r="C33" s="22">
        <v>160.95</v>
      </c>
      <c r="D33" s="14">
        <v>37460</v>
      </c>
      <c r="E33" s="19">
        <f t="shared" si="1"/>
        <v>267.39300000000003</v>
      </c>
      <c r="F33" s="22">
        <v>120.24</v>
      </c>
      <c r="G33" s="20">
        <v>37460</v>
      </c>
      <c r="H33" s="12">
        <f t="shared" si="2"/>
        <v>265.20300000000003</v>
      </c>
      <c r="I33" s="22">
        <v>0.44</v>
      </c>
      <c r="J33" s="14">
        <v>37346</v>
      </c>
      <c r="K33" s="19">
        <f t="shared" si="3"/>
        <v>265.20300000000003</v>
      </c>
      <c r="L33" s="22">
        <v>0.44</v>
      </c>
      <c r="M33" s="20">
        <v>37346</v>
      </c>
      <c r="N33" s="12">
        <v>287.377</v>
      </c>
      <c r="O33" s="23">
        <v>9.11</v>
      </c>
      <c r="Q33" s="73">
        <v>3.89</v>
      </c>
      <c r="R33" s="73">
        <v>3.41</v>
      </c>
      <c r="T33" s="73">
        <v>1.22</v>
      </c>
      <c r="U33" s="73">
        <v>1.22</v>
      </c>
      <c r="AN33" s="48">
        <v>39821</v>
      </c>
      <c r="AO33" s="27">
        <v>244.81</v>
      </c>
    </row>
    <row r="34" spans="1:41" s="39" customFormat="1" ht="18" customHeight="1">
      <c r="A34" s="82">
        <v>2547</v>
      </c>
      <c r="B34" s="29">
        <v>268.33</v>
      </c>
      <c r="C34" s="30">
        <v>215.83</v>
      </c>
      <c r="D34" s="31">
        <v>38223</v>
      </c>
      <c r="E34" s="32">
        <v>267.92</v>
      </c>
      <c r="F34" s="33">
        <v>174.7</v>
      </c>
      <c r="G34" s="34">
        <v>38223</v>
      </c>
      <c r="H34" s="35">
        <v>265.183</v>
      </c>
      <c r="I34" s="30">
        <v>0.34</v>
      </c>
      <c r="J34" s="34">
        <v>38080</v>
      </c>
      <c r="K34" s="35">
        <v>265.183</v>
      </c>
      <c r="L34" s="30">
        <v>0.34</v>
      </c>
      <c r="M34" s="34">
        <v>38080</v>
      </c>
      <c r="N34" s="36">
        <v>373.01</v>
      </c>
      <c r="O34" s="37">
        <v>11.83</v>
      </c>
      <c r="Q34" s="73">
        <f aca="true" t="shared" si="4" ref="Q34:Q52">B34-$Q$5</f>
        <v>4.34699999999998</v>
      </c>
      <c r="T34" s="73">
        <f>H34-$Q$5</f>
        <v>1.1999999999999886</v>
      </c>
      <c r="AN34" s="48">
        <v>40187</v>
      </c>
      <c r="AO34" s="25">
        <v>349.03</v>
      </c>
    </row>
    <row r="35" spans="1:20" s="39" customFormat="1" ht="18" customHeight="1">
      <c r="A35" s="82">
        <v>2548</v>
      </c>
      <c r="B35" s="29">
        <v>268.18</v>
      </c>
      <c r="C35" s="30">
        <v>201.89</v>
      </c>
      <c r="D35" s="31">
        <v>38581</v>
      </c>
      <c r="E35" s="32">
        <v>267.66</v>
      </c>
      <c r="F35" s="33">
        <v>152.2</v>
      </c>
      <c r="G35" s="34">
        <v>38581</v>
      </c>
      <c r="H35" s="35">
        <v>265.12</v>
      </c>
      <c r="I35" s="30">
        <v>0.26</v>
      </c>
      <c r="J35" s="34">
        <v>38795</v>
      </c>
      <c r="K35" s="35">
        <v>265.12</v>
      </c>
      <c r="L35" s="30">
        <v>0.26</v>
      </c>
      <c r="M35" s="34">
        <v>38795</v>
      </c>
      <c r="N35" s="29">
        <v>319.42944000000006</v>
      </c>
      <c r="O35" s="38">
        <v>10.184848484848477</v>
      </c>
      <c r="Q35" s="73">
        <f t="shared" si="4"/>
        <v>4.197000000000003</v>
      </c>
      <c r="T35" s="73">
        <f aca="true" t="shared" si="5" ref="T35:T42">H35-$Q$5</f>
        <v>1.1370000000000005</v>
      </c>
    </row>
    <row r="36" spans="1:20" s="39" customFormat="1" ht="18" customHeight="1">
      <c r="A36" s="82">
        <v>2549</v>
      </c>
      <c r="B36" s="29">
        <f>4.2+Q5</f>
        <v>268.183</v>
      </c>
      <c r="C36" s="33">
        <v>331.77</v>
      </c>
      <c r="D36" s="31">
        <v>38586</v>
      </c>
      <c r="E36" s="35">
        <f>2.57+Q5</f>
        <v>266.553</v>
      </c>
      <c r="F36" s="33">
        <v>170.3</v>
      </c>
      <c r="G36" s="34">
        <v>38586</v>
      </c>
      <c r="H36" s="29">
        <f>1.23+Q5</f>
        <v>265.213</v>
      </c>
      <c r="I36" s="30">
        <v>0.32</v>
      </c>
      <c r="J36" s="34">
        <v>39063</v>
      </c>
      <c r="K36" s="35">
        <f>1.23+Q5</f>
        <v>265.213</v>
      </c>
      <c r="L36" s="30">
        <v>0.32</v>
      </c>
      <c r="M36" s="34">
        <v>39063</v>
      </c>
      <c r="N36" s="29">
        <v>230.02704000000008</v>
      </c>
      <c r="O36" s="38">
        <v>7.294088430288003</v>
      </c>
      <c r="Q36" s="73">
        <f>B36-$Q$5</f>
        <v>4.199999999999989</v>
      </c>
      <c r="T36" s="73">
        <f t="shared" si="5"/>
        <v>1.2300000000000182</v>
      </c>
    </row>
    <row r="37" spans="1:20" s="39" customFormat="1" ht="18" customHeight="1">
      <c r="A37" s="82">
        <v>2550</v>
      </c>
      <c r="B37" s="29">
        <f>Q5+4</f>
        <v>267.983</v>
      </c>
      <c r="C37" s="33">
        <v>296.1</v>
      </c>
      <c r="D37" s="31">
        <v>38599</v>
      </c>
      <c r="E37" s="35">
        <v>267.053</v>
      </c>
      <c r="F37" s="30">
        <v>135.85</v>
      </c>
      <c r="G37" s="31">
        <v>38599</v>
      </c>
      <c r="H37" s="35">
        <f>Q5+1.18</f>
        <v>265.163</v>
      </c>
      <c r="I37" s="30">
        <v>0.09</v>
      </c>
      <c r="J37" s="34">
        <v>38807</v>
      </c>
      <c r="K37" s="35">
        <f>Q5+1.18</f>
        <v>265.163</v>
      </c>
      <c r="L37" s="30">
        <v>0.09</v>
      </c>
      <c r="M37" s="34">
        <v>38807</v>
      </c>
      <c r="N37" s="29">
        <v>296.2</v>
      </c>
      <c r="O37" s="38">
        <f aca="true" t="shared" si="6" ref="O37:O52">N37*0.0317097</f>
        <v>9.39241314</v>
      </c>
      <c r="Q37" s="73">
        <f t="shared" si="4"/>
        <v>4</v>
      </c>
      <c r="T37" s="73">
        <f t="shared" si="5"/>
        <v>1.1800000000000068</v>
      </c>
    </row>
    <row r="38" spans="1:21" s="39" customFormat="1" ht="18" customHeight="1">
      <c r="A38" s="82">
        <v>2551</v>
      </c>
      <c r="B38" s="29">
        <v>268.283</v>
      </c>
      <c r="C38" s="33">
        <v>278.28</v>
      </c>
      <c r="D38" s="31">
        <v>38516</v>
      </c>
      <c r="E38" s="35">
        <v>267.373</v>
      </c>
      <c r="F38" s="33">
        <v>187.36</v>
      </c>
      <c r="G38" s="34">
        <v>38516</v>
      </c>
      <c r="H38" s="36">
        <v>265.15</v>
      </c>
      <c r="I38" s="33">
        <v>1</v>
      </c>
      <c r="J38" s="31">
        <v>101</v>
      </c>
      <c r="K38" s="32">
        <v>265.16</v>
      </c>
      <c r="L38" s="33">
        <v>1.2</v>
      </c>
      <c r="M38" s="34">
        <v>101</v>
      </c>
      <c r="N38" s="29">
        <v>394.4</v>
      </c>
      <c r="O38" s="38">
        <f t="shared" si="6"/>
        <v>12.506305679999999</v>
      </c>
      <c r="Q38" s="73">
        <f>B38-$Q$5</f>
        <v>4.300000000000011</v>
      </c>
      <c r="S38" s="59"/>
      <c r="T38" s="73">
        <f t="shared" si="5"/>
        <v>1.1669999999999732</v>
      </c>
      <c r="U38" s="59"/>
    </row>
    <row r="39" spans="1:21" s="39" customFormat="1" ht="18" customHeight="1">
      <c r="A39" s="82">
        <v>2552</v>
      </c>
      <c r="B39" s="29">
        <v>267.833</v>
      </c>
      <c r="C39" s="33">
        <v>257.61</v>
      </c>
      <c r="D39" s="31">
        <v>38551</v>
      </c>
      <c r="E39" s="32">
        <v>267.08</v>
      </c>
      <c r="F39" s="33">
        <v>148.6</v>
      </c>
      <c r="G39" s="34">
        <v>38551</v>
      </c>
      <c r="H39" s="29">
        <v>265.023</v>
      </c>
      <c r="I39" s="33">
        <v>0.02</v>
      </c>
      <c r="J39" s="31">
        <v>24</v>
      </c>
      <c r="K39" s="32">
        <v>265.04</v>
      </c>
      <c r="L39" s="33">
        <v>0.8</v>
      </c>
      <c r="M39" s="34">
        <v>8</v>
      </c>
      <c r="N39" s="29">
        <v>244.81</v>
      </c>
      <c r="O39" s="38">
        <f t="shared" si="6"/>
        <v>7.762851657000001</v>
      </c>
      <c r="Q39" s="73">
        <f t="shared" si="4"/>
        <v>3.8500000000000227</v>
      </c>
      <c r="S39" s="59"/>
      <c r="T39" s="73">
        <f t="shared" si="5"/>
        <v>1.0400000000000205</v>
      </c>
      <c r="U39" s="59"/>
    </row>
    <row r="40" spans="1:21" s="39" customFormat="1" ht="18" customHeight="1">
      <c r="A40" s="82">
        <v>2553</v>
      </c>
      <c r="B40" s="29">
        <v>269.4</v>
      </c>
      <c r="C40" s="33">
        <v>727.89</v>
      </c>
      <c r="D40" s="31">
        <v>38551</v>
      </c>
      <c r="E40" s="32">
        <v>267.45</v>
      </c>
      <c r="F40" s="33">
        <v>260.5</v>
      </c>
      <c r="G40" s="34">
        <v>38551</v>
      </c>
      <c r="H40" s="29">
        <v>265.06</v>
      </c>
      <c r="I40" s="33">
        <v>0.02</v>
      </c>
      <c r="J40" s="34">
        <v>40350</v>
      </c>
      <c r="K40" s="32">
        <v>265.06</v>
      </c>
      <c r="L40" s="33">
        <v>0.02</v>
      </c>
      <c r="M40" s="34">
        <v>40350</v>
      </c>
      <c r="N40" s="29">
        <v>349.03</v>
      </c>
      <c r="O40" s="38">
        <f t="shared" si="6"/>
        <v>11.067636591</v>
      </c>
      <c r="Q40" s="73">
        <f t="shared" si="4"/>
        <v>5.416999999999973</v>
      </c>
      <c r="S40" s="59"/>
      <c r="T40" s="73">
        <f t="shared" si="5"/>
        <v>1.0769999999999982</v>
      </c>
      <c r="U40" s="59"/>
    </row>
    <row r="41" spans="1:21" s="39" customFormat="1" ht="18" customHeight="1">
      <c r="A41" s="82">
        <v>2554</v>
      </c>
      <c r="B41" s="29">
        <v>269.583</v>
      </c>
      <c r="C41" s="33">
        <v>783.24</v>
      </c>
      <c r="D41" s="31">
        <v>40720</v>
      </c>
      <c r="E41" s="35">
        <v>268.325</v>
      </c>
      <c r="F41" s="33">
        <v>454.2</v>
      </c>
      <c r="G41" s="34">
        <v>40720</v>
      </c>
      <c r="H41" s="29">
        <v>265.222</v>
      </c>
      <c r="I41" s="33">
        <v>0.26</v>
      </c>
      <c r="J41" s="34">
        <v>40903</v>
      </c>
      <c r="K41" s="32">
        <v>265.22</v>
      </c>
      <c r="L41" s="33">
        <v>0.26</v>
      </c>
      <c r="M41" s="34">
        <v>41215</v>
      </c>
      <c r="N41" s="29">
        <v>674.42</v>
      </c>
      <c r="O41" s="38">
        <f t="shared" si="6"/>
        <v>21.385655873999998</v>
      </c>
      <c r="Q41" s="81">
        <f t="shared" si="4"/>
        <v>5.600000000000023</v>
      </c>
      <c r="S41" s="59"/>
      <c r="T41" s="73">
        <f t="shared" si="5"/>
        <v>1.238999999999976</v>
      </c>
      <c r="U41" s="59"/>
    </row>
    <row r="42" spans="1:21" s="39" customFormat="1" ht="18" customHeight="1">
      <c r="A42" s="82">
        <v>2555</v>
      </c>
      <c r="B42" s="29">
        <v>268.013</v>
      </c>
      <c r="C42" s="33">
        <v>371.2</v>
      </c>
      <c r="D42" s="31">
        <v>41130</v>
      </c>
      <c r="E42" s="35">
        <v>267.016</v>
      </c>
      <c r="F42" s="33">
        <v>187.2</v>
      </c>
      <c r="G42" s="34">
        <v>41130</v>
      </c>
      <c r="H42" s="29">
        <v>265.313</v>
      </c>
      <c r="I42" s="33">
        <v>1.65</v>
      </c>
      <c r="J42" s="34">
        <v>41216</v>
      </c>
      <c r="K42" s="35">
        <v>265.323</v>
      </c>
      <c r="L42" s="33">
        <v>1.8</v>
      </c>
      <c r="M42" s="34">
        <v>40904</v>
      </c>
      <c r="N42" s="29">
        <v>310.48</v>
      </c>
      <c r="O42" s="38">
        <f t="shared" si="6"/>
        <v>9.845227656</v>
      </c>
      <c r="Q42" s="73">
        <f t="shared" si="4"/>
        <v>4.029999999999973</v>
      </c>
      <c r="S42" s="59"/>
      <c r="T42" s="39">
        <f t="shared" si="5"/>
        <v>1.329999999999984</v>
      </c>
      <c r="U42" s="59"/>
    </row>
    <row r="43" spans="1:21" s="39" customFormat="1" ht="18" customHeight="1">
      <c r="A43" s="82">
        <v>2556</v>
      </c>
      <c r="B43" s="29">
        <v>267.82</v>
      </c>
      <c r="C43" s="33">
        <v>324.4</v>
      </c>
      <c r="D43" s="31">
        <v>41468</v>
      </c>
      <c r="E43" s="32">
        <v>266.97</v>
      </c>
      <c r="F43" s="33">
        <v>166.5</v>
      </c>
      <c r="G43" s="34">
        <v>41484</v>
      </c>
      <c r="H43" s="29">
        <v>265.33</v>
      </c>
      <c r="I43" s="33">
        <v>0.15</v>
      </c>
      <c r="J43" s="34">
        <v>41441</v>
      </c>
      <c r="K43" s="32">
        <v>265.33</v>
      </c>
      <c r="L43" s="33">
        <v>0.15</v>
      </c>
      <c r="M43" s="34">
        <v>41441</v>
      </c>
      <c r="N43" s="29">
        <v>259.34</v>
      </c>
      <c r="O43" s="38">
        <f t="shared" si="6"/>
        <v>8.223593597999999</v>
      </c>
      <c r="Q43" s="73">
        <f t="shared" si="4"/>
        <v>3.836999999999989</v>
      </c>
      <c r="S43" s="59"/>
      <c r="T43" s="73">
        <f aca="true" t="shared" si="7" ref="T43:T52">H43-$Q$5</f>
        <v>1.34699999999998</v>
      </c>
      <c r="U43" s="59"/>
    </row>
    <row r="44" spans="1:21" s="39" customFormat="1" ht="18" customHeight="1">
      <c r="A44" s="82">
        <v>2557</v>
      </c>
      <c r="B44" s="29">
        <v>269.303</v>
      </c>
      <c r="C44" s="33">
        <v>898</v>
      </c>
      <c r="D44" s="31">
        <v>41899</v>
      </c>
      <c r="E44" s="35">
        <v>267.24</v>
      </c>
      <c r="F44" s="33">
        <v>210.4</v>
      </c>
      <c r="G44" s="34">
        <v>41845</v>
      </c>
      <c r="H44" s="29">
        <v>265.443</v>
      </c>
      <c r="I44" s="33">
        <v>0</v>
      </c>
      <c r="J44" s="34">
        <v>41786</v>
      </c>
      <c r="K44" s="35">
        <v>275.443</v>
      </c>
      <c r="L44" s="33">
        <v>0</v>
      </c>
      <c r="M44" s="34">
        <v>41786</v>
      </c>
      <c r="N44" s="29">
        <v>313.88</v>
      </c>
      <c r="O44" s="38">
        <f t="shared" si="6"/>
        <v>9.953040636</v>
      </c>
      <c r="Q44" s="73">
        <f t="shared" si="4"/>
        <v>5.319999999999993</v>
      </c>
      <c r="S44" s="59"/>
      <c r="T44" s="73">
        <f t="shared" si="7"/>
        <v>1.4599999999999795</v>
      </c>
      <c r="U44" s="59"/>
    </row>
    <row r="45" spans="1:21" s="39" customFormat="1" ht="18" customHeight="1">
      <c r="A45" s="82">
        <v>2558</v>
      </c>
      <c r="B45" s="29">
        <v>267.083</v>
      </c>
      <c r="C45" s="33">
        <v>130.4</v>
      </c>
      <c r="D45" s="31">
        <v>42250</v>
      </c>
      <c r="E45" s="35">
        <v>266.846</v>
      </c>
      <c r="F45" s="33">
        <v>101.25</v>
      </c>
      <c r="G45" s="34">
        <v>42250</v>
      </c>
      <c r="H45" s="29">
        <v>265.293</v>
      </c>
      <c r="I45" s="33">
        <v>0</v>
      </c>
      <c r="J45" s="34">
        <v>42092</v>
      </c>
      <c r="K45" s="35">
        <v>265.293</v>
      </c>
      <c r="L45" s="33">
        <v>0</v>
      </c>
      <c r="M45" s="34">
        <v>42092</v>
      </c>
      <c r="N45" s="29">
        <v>216.47</v>
      </c>
      <c r="O45" s="38">
        <f t="shared" si="6"/>
        <v>6.864198759</v>
      </c>
      <c r="Q45" s="73">
        <f t="shared" si="4"/>
        <v>3.1000000000000227</v>
      </c>
      <c r="S45" s="59"/>
      <c r="T45" s="73">
        <f t="shared" si="7"/>
        <v>1.3100000000000023</v>
      </c>
      <c r="U45" s="59"/>
    </row>
    <row r="46" spans="1:21" s="39" customFormat="1" ht="18" customHeight="1">
      <c r="A46" s="82">
        <v>2559</v>
      </c>
      <c r="B46" s="29">
        <v>268.983</v>
      </c>
      <c r="C46" s="33">
        <v>446</v>
      </c>
      <c r="D46" s="31">
        <v>42601</v>
      </c>
      <c r="E46" s="35">
        <v>267.783</v>
      </c>
      <c r="F46" s="33">
        <v>223.9</v>
      </c>
      <c r="G46" s="34">
        <v>42602</v>
      </c>
      <c r="H46" s="29">
        <v>265.273</v>
      </c>
      <c r="I46" s="33">
        <v>0</v>
      </c>
      <c r="J46" s="34">
        <v>42403</v>
      </c>
      <c r="K46" s="35">
        <v>265.273</v>
      </c>
      <c r="L46" s="33">
        <v>0</v>
      </c>
      <c r="M46" s="34">
        <v>42404</v>
      </c>
      <c r="N46" s="29">
        <v>255.31</v>
      </c>
      <c r="O46" s="38">
        <f t="shared" si="6"/>
        <v>8.095803507</v>
      </c>
      <c r="Q46" s="73">
        <f t="shared" si="4"/>
        <v>5</v>
      </c>
      <c r="S46" s="59"/>
      <c r="T46" s="73">
        <f t="shared" si="7"/>
        <v>1.2900000000000205</v>
      </c>
      <c r="U46" s="59"/>
    </row>
    <row r="47" spans="1:21" s="39" customFormat="1" ht="18" customHeight="1">
      <c r="A47" s="82">
        <v>2560</v>
      </c>
      <c r="B47" s="29">
        <v>268.693</v>
      </c>
      <c r="C47" s="33">
        <v>417.8</v>
      </c>
      <c r="D47" s="31">
        <v>42980</v>
      </c>
      <c r="E47" s="35">
        <v>266.65</v>
      </c>
      <c r="F47" s="33">
        <v>83.5</v>
      </c>
      <c r="G47" s="34">
        <v>42934</v>
      </c>
      <c r="H47" s="29">
        <v>265.24</v>
      </c>
      <c r="I47" s="33">
        <v>0.06</v>
      </c>
      <c r="J47" s="34">
        <v>43166</v>
      </c>
      <c r="K47" s="35">
        <v>265.243</v>
      </c>
      <c r="L47" s="33">
        <v>0.06</v>
      </c>
      <c r="M47" s="34">
        <v>43166</v>
      </c>
      <c r="N47" s="29">
        <v>220.81</v>
      </c>
      <c r="O47" s="38">
        <f t="shared" si="6"/>
        <v>7.001818857</v>
      </c>
      <c r="Q47" s="73">
        <f t="shared" si="4"/>
        <v>4.7099999999999795</v>
      </c>
      <c r="S47" s="59"/>
      <c r="T47" s="73">
        <f t="shared" si="7"/>
        <v>1.257000000000005</v>
      </c>
      <c r="U47" s="59"/>
    </row>
    <row r="48" spans="1:21" s="39" customFormat="1" ht="18" customHeight="1">
      <c r="A48" s="82">
        <v>2561</v>
      </c>
      <c r="B48" s="29">
        <v>268.58</v>
      </c>
      <c r="C48" s="33">
        <v>332.3</v>
      </c>
      <c r="D48" s="31">
        <v>43329</v>
      </c>
      <c r="E48" s="35">
        <v>267.539</v>
      </c>
      <c r="F48" s="33">
        <v>197.8</v>
      </c>
      <c r="G48" s="34">
        <v>43329</v>
      </c>
      <c r="H48" s="29">
        <v>265.183</v>
      </c>
      <c r="I48" s="33">
        <v>0.29</v>
      </c>
      <c r="J48" s="34">
        <v>241875</v>
      </c>
      <c r="K48" s="35">
        <v>265.183</v>
      </c>
      <c r="L48" s="33">
        <v>0.29</v>
      </c>
      <c r="M48" s="34">
        <v>241876</v>
      </c>
      <c r="N48" s="29">
        <v>410.5</v>
      </c>
      <c r="O48" s="38">
        <f t="shared" si="6"/>
        <v>13.01683185</v>
      </c>
      <c r="Q48" s="73">
        <f t="shared" si="4"/>
        <v>4.59699999999998</v>
      </c>
      <c r="S48" s="59"/>
      <c r="T48" s="73">
        <f t="shared" si="7"/>
        <v>1.1999999999999886</v>
      </c>
      <c r="U48" s="59"/>
    </row>
    <row r="49" spans="1:21" s="39" customFormat="1" ht="18" customHeight="1">
      <c r="A49" s="82">
        <v>2562</v>
      </c>
      <c r="B49" s="29">
        <v>268.553</v>
      </c>
      <c r="C49" s="33">
        <v>362.5</v>
      </c>
      <c r="D49" s="31">
        <v>43686</v>
      </c>
      <c r="E49" s="35">
        <v>266.93</v>
      </c>
      <c r="F49" s="33">
        <v>139.6</v>
      </c>
      <c r="G49" s="34">
        <v>43686</v>
      </c>
      <c r="H49" s="29">
        <v>265.03</v>
      </c>
      <c r="I49" s="33">
        <v>0.03</v>
      </c>
      <c r="J49" s="34">
        <v>242189</v>
      </c>
      <c r="K49" s="32">
        <v>265.03</v>
      </c>
      <c r="L49" s="33">
        <v>0.03</v>
      </c>
      <c r="M49" s="34">
        <v>242189</v>
      </c>
      <c r="N49" s="29">
        <v>223.36</v>
      </c>
      <c r="O49" s="38">
        <f t="shared" si="6"/>
        <v>7.082678592000001</v>
      </c>
      <c r="Q49" s="73">
        <f t="shared" si="4"/>
        <v>4.569999999999993</v>
      </c>
      <c r="S49" s="59"/>
      <c r="T49" s="73">
        <f t="shared" si="7"/>
        <v>1.0469999999999686</v>
      </c>
      <c r="U49" s="59"/>
    </row>
    <row r="50" spans="1:21" s="39" customFormat="1" ht="18" customHeight="1">
      <c r="A50" s="82">
        <v>2563</v>
      </c>
      <c r="B50" s="29">
        <v>267.943</v>
      </c>
      <c r="C50" s="33">
        <v>253</v>
      </c>
      <c r="D50" s="31">
        <v>44064</v>
      </c>
      <c r="E50" s="35">
        <v>267.026</v>
      </c>
      <c r="F50" s="33">
        <v>133.45</v>
      </c>
      <c r="G50" s="34">
        <v>44064</v>
      </c>
      <c r="H50" s="29">
        <v>264.963</v>
      </c>
      <c r="I50" s="33">
        <v>0.16</v>
      </c>
      <c r="J50" s="34">
        <v>242413</v>
      </c>
      <c r="K50" s="35">
        <v>265.01</v>
      </c>
      <c r="L50" s="33">
        <v>0.23</v>
      </c>
      <c r="M50" s="34">
        <v>242476</v>
      </c>
      <c r="N50" s="29">
        <v>205.48</v>
      </c>
      <c r="O50" s="38">
        <f t="shared" si="6"/>
        <v>6.515709156</v>
      </c>
      <c r="Q50" s="73">
        <f t="shared" si="4"/>
        <v>3.9599999999999795</v>
      </c>
      <c r="S50" s="59"/>
      <c r="T50" s="73">
        <f t="shared" si="7"/>
        <v>0.9800000000000182</v>
      </c>
      <c r="U50" s="59"/>
    </row>
    <row r="51" spans="1:21" s="39" customFormat="1" ht="18" customHeight="1">
      <c r="A51" s="82">
        <v>2564</v>
      </c>
      <c r="B51" s="29">
        <v>268.173</v>
      </c>
      <c r="C51" s="33">
        <v>308.35</v>
      </c>
      <c r="D51" s="31">
        <v>44361</v>
      </c>
      <c r="E51" s="35">
        <v>267.113</v>
      </c>
      <c r="F51" s="33">
        <v>156.2</v>
      </c>
      <c r="G51" s="34">
        <v>44361</v>
      </c>
      <c r="H51" s="29">
        <v>264.97</v>
      </c>
      <c r="I51" s="33">
        <v>0.2</v>
      </c>
      <c r="J51" s="34">
        <v>242867</v>
      </c>
      <c r="K51" s="35">
        <v>264.973</v>
      </c>
      <c r="L51" s="33">
        <v>0.2</v>
      </c>
      <c r="M51" s="34">
        <v>242866</v>
      </c>
      <c r="N51" s="29">
        <v>170.3</v>
      </c>
      <c r="O51" s="38">
        <f t="shared" si="6"/>
        <v>5.4001619100000005</v>
      </c>
      <c r="Q51" s="73">
        <f t="shared" si="4"/>
        <v>4.189999999999998</v>
      </c>
      <c r="S51" s="59"/>
      <c r="T51" s="73">
        <f t="shared" si="7"/>
        <v>0.9870000000000232</v>
      </c>
      <c r="U51" s="59"/>
    </row>
    <row r="52" spans="1:21" s="39" customFormat="1" ht="18" customHeight="1">
      <c r="A52" s="82">
        <v>2565</v>
      </c>
      <c r="B52" s="29">
        <v>268.08</v>
      </c>
      <c r="C52" s="33">
        <v>280</v>
      </c>
      <c r="D52" s="31">
        <v>44761</v>
      </c>
      <c r="E52" s="35">
        <v>266.81</v>
      </c>
      <c r="F52" s="33">
        <v>116.05</v>
      </c>
      <c r="G52" s="34">
        <v>44785</v>
      </c>
      <c r="H52" s="29">
        <v>264.963</v>
      </c>
      <c r="I52" s="33">
        <v>0.58</v>
      </c>
      <c r="J52" s="34">
        <v>243337</v>
      </c>
      <c r="K52" s="35">
        <v>264.963</v>
      </c>
      <c r="L52" s="33">
        <v>0.58</v>
      </c>
      <c r="M52" s="34">
        <v>243338</v>
      </c>
      <c r="N52" s="29">
        <v>215.85</v>
      </c>
      <c r="O52" s="38">
        <f t="shared" si="6"/>
        <v>6.8445387449999995</v>
      </c>
      <c r="Q52" s="73">
        <f t="shared" si="4"/>
        <v>4.09699999999998</v>
      </c>
      <c r="S52" s="59"/>
      <c r="T52" s="73">
        <f t="shared" si="7"/>
        <v>0.9800000000000182</v>
      </c>
      <c r="U52" s="59"/>
    </row>
    <row r="53" spans="1:21" s="39" customFormat="1" ht="18" customHeight="1">
      <c r="A53" s="82"/>
      <c r="B53" s="29"/>
      <c r="C53" s="33"/>
      <c r="D53" s="31"/>
      <c r="E53" s="35"/>
      <c r="F53" s="33"/>
      <c r="G53" s="34"/>
      <c r="H53" s="29"/>
      <c r="I53" s="33"/>
      <c r="J53" s="31"/>
      <c r="K53" s="32"/>
      <c r="L53" s="33"/>
      <c r="M53" s="34"/>
      <c r="N53" s="29"/>
      <c r="O53" s="38"/>
      <c r="Q53" s="73"/>
      <c r="S53" s="59"/>
      <c r="T53" s="73"/>
      <c r="U53" s="59"/>
    </row>
    <row r="54" spans="1:21" s="39" customFormat="1" ht="18" customHeight="1">
      <c r="A54" s="82"/>
      <c r="B54" s="29"/>
      <c r="C54" s="33"/>
      <c r="D54" s="31"/>
      <c r="E54" s="32"/>
      <c r="F54" s="33"/>
      <c r="G54" s="34"/>
      <c r="H54" s="29"/>
      <c r="I54" s="33"/>
      <c r="J54" s="31"/>
      <c r="K54" s="32"/>
      <c r="L54" s="33"/>
      <c r="M54" s="34"/>
      <c r="N54" s="29"/>
      <c r="O54" s="38"/>
      <c r="Q54" s="73"/>
      <c r="S54" s="59"/>
      <c r="T54" s="73"/>
      <c r="U54" s="59"/>
    </row>
    <row r="55" spans="1:21" s="39" customFormat="1" ht="18" customHeight="1">
      <c r="A55" s="111" t="s">
        <v>3</v>
      </c>
      <c r="B55" s="12">
        <f>MAX(B9:B54)</f>
        <v>269.583</v>
      </c>
      <c r="C55" s="13">
        <f>MAX(C12:C54,C9)</f>
        <v>898</v>
      </c>
      <c r="D55" s="31">
        <v>240226</v>
      </c>
      <c r="E55" s="19">
        <f>MAX(E9:E54)</f>
        <v>268.325</v>
      </c>
      <c r="F55" s="13">
        <f>MAX(F9:F54)</f>
        <v>454.2</v>
      </c>
      <c r="G55" s="34">
        <v>239047</v>
      </c>
      <c r="H55" s="12">
        <f>MAX(H9:H54)</f>
        <v>265.443</v>
      </c>
      <c r="I55" s="13">
        <f>MAX(I9:I54)</f>
        <v>1.65</v>
      </c>
      <c r="J55" s="34">
        <v>239542</v>
      </c>
      <c r="K55" s="19">
        <f>MAX(K9:K54)</f>
        <v>275.443</v>
      </c>
      <c r="L55" s="13">
        <f>MAX(L9:L54)</f>
        <v>1.8</v>
      </c>
      <c r="M55" s="34">
        <v>239596</v>
      </c>
      <c r="N55" s="12">
        <f>MAX(N12:N54,N9:N10)</f>
        <v>674.42</v>
      </c>
      <c r="O55" s="18">
        <f>MAX(O12:O48,O9:O10)</f>
        <v>21.385655873999998</v>
      </c>
      <c r="Q55" s="73"/>
      <c r="S55" s="59"/>
      <c r="T55" s="73"/>
      <c r="U55" s="59"/>
    </row>
    <row r="56" spans="1:21" s="39" customFormat="1" ht="18" customHeight="1">
      <c r="A56" s="111" t="s">
        <v>13</v>
      </c>
      <c r="B56" s="12">
        <f>AVERAGE(B9:B54)</f>
        <v>267.8553181818182</v>
      </c>
      <c r="C56" s="13">
        <f>AVERAGE(C12:C54,C9)</f>
        <v>335.63476190476183</v>
      </c>
      <c r="D56" s="14"/>
      <c r="E56" s="19">
        <f>AVERAGE(E9:E54)</f>
        <v>267.03504545454547</v>
      </c>
      <c r="F56" s="13">
        <f>AVERAGE(F9:F54)</f>
        <v>180.20363636363635</v>
      </c>
      <c r="G56" s="20"/>
      <c r="H56" s="12">
        <f>AVERAGE(H9:H54)</f>
        <v>265.19886363636357</v>
      </c>
      <c r="I56" s="13">
        <f>AVERAGE(I9:I54)</f>
        <v>0.44579545454545444</v>
      </c>
      <c r="J56" s="14"/>
      <c r="K56" s="19">
        <f>AVERAGE(K9:K54)</f>
        <v>265.42995454545456</v>
      </c>
      <c r="L56" s="13">
        <f>AVERAGE(L9:L54)</f>
        <v>0.4547727272727272</v>
      </c>
      <c r="M56" s="20"/>
      <c r="N56" s="12">
        <f>AVERAGE(N12:N54,N9:N10)</f>
        <v>292.0788716279069</v>
      </c>
      <c r="O56" s="18">
        <f>AVERAGE(O12:O54,O9:O10)</f>
        <v>9.261500275119454</v>
      </c>
      <c r="S56" s="59"/>
      <c r="U56" s="59"/>
    </row>
    <row r="57" spans="1:15" s="39" customFormat="1" ht="18" customHeight="1">
      <c r="A57" s="111" t="s">
        <v>4</v>
      </c>
      <c r="B57" s="12">
        <f>MIN(B9:B54)</f>
        <v>266.733</v>
      </c>
      <c r="C57" s="118">
        <f>MIN(C12:C54,C9)</f>
        <v>130.4</v>
      </c>
      <c r="D57" s="31">
        <v>240577</v>
      </c>
      <c r="E57" s="19">
        <f>MIN(E9:E54)</f>
        <v>266.093</v>
      </c>
      <c r="F57" s="13">
        <f>MIN(F9:F54)</f>
        <v>83</v>
      </c>
      <c r="G57" s="20">
        <v>230339</v>
      </c>
      <c r="H57" s="12">
        <f>MIN(H9:H54)</f>
        <v>264.763</v>
      </c>
      <c r="I57" s="13">
        <f>MIN(I9:I54)</f>
        <v>0</v>
      </c>
      <c r="J57" s="34">
        <v>240730</v>
      </c>
      <c r="K57" s="19">
        <f>MIN(K9:K54)</f>
        <v>264.763</v>
      </c>
      <c r="L57" s="13">
        <f>MIN(L9:L54)</f>
        <v>0</v>
      </c>
      <c r="M57" s="34">
        <v>240731</v>
      </c>
      <c r="N57" s="12">
        <f>MIN(N12:N54,N9:N10)</f>
        <v>99.57</v>
      </c>
      <c r="O57" s="18">
        <f>MIN(O12:O54,O9:O10)</f>
        <v>3.1573348290000003</v>
      </c>
    </row>
    <row r="58" spans="1:15" s="39" customFormat="1" ht="22.5" customHeight="1">
      <c r="A58" s="114" t="s">
        <v>27</v>
      </c>
      <c r="B58" s="113"/>
      <c r="D58" s="115"/>
      <c r="E58" s="112"/>
      <c r="F58" s="113"/>
      <c r="G58" s="115"/>
      <c r="H58" s="112"/>
      <c r="I58" s="112"/>
      <c r="J58" s="115"/>
      <c r="K58" s="113"/>
      <c r="L58" s="113"/>
      <c r="M58" s="115"/>
      <c r="N58" s="113"/>
      <c r="O58" s="113"/>
    </row>
    <row r="59" spans="4:13" s="39" customFormat="1" ht="18.75">
      <c r="D59" s="83"/>
      <c r="G59" s="83"/>
      <c r="J59" s="83"/>
      <c r="M59" s="83"/>
    </row>
    <row r="60" spans="2:13" s="39" customFormat="1" ht="18.75">
      <c r="B60" s="73"/>
      <c r="C60" s="73"/>
      <c r="D60" s="83"/>
      <c r="F60" s="73"/>
      <c r="G60" s="83"/>
      <c r="H60" s="73"/>
      <c r="I60" s="73"/>
      <c r="J60" s="83"/>
      <c r="K60" s="73"/>
      <c r="L60" s="73"/>
      <c r="M60" s="83"/>
    </row>
  </sheetData>
  <sheetProtection/>
  <printOptions/>
  <pageMargins left="0.31" right="0.11811023622047245" top="0.5" bottom="0.5118110236220472" header="0.5118110236220472" footer="0.0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34">
      <selection activeCell="AE47" sqref="AE47"/>
    </sheetView>
  </sheetViews>
  <sheetFormatPr defaultColWidth="9.33203125" defaultRowHeight="21"/>
  <cols>
    <col min="1" max="21" width="3.66015625" style="39" customWidth="1"/>
    <col min="22" max="23" width="9.33203125" style="39" customWidth="1"/>
    <col min="24" max="24" width="6.83203125" style="39" customWidth="1"/>
    <col min="25" max="25" width="9.16015625" style="39" customWidth="1"/>
    <col min="26" max="26" width="11.5" style="39" customWidth="1"/>
    <col min="27" max="27" width="7.66015625" style="39" customWidth="1"/>
    <col min="28" max="28" width="11.16015625" style="39" customWidth="1"/>
    <col min="29" max="29" width="7.66015625" style="39" customWidth="1"/>
    <col min="30" max="16384" width="9.33203125" style="39" customWidth="1"/>
  </cols>
  <sheetData>
    <row r="2" spans="28:29" ht="18.75">
      <c r="AB2" s="84">
        <v>263.983</v>
      </c>
      <c r="AC2" s="85" t="s">
        <v>22</v>
      </c>
    </row>
    <row r="3" spans="24:28" ht="18.75">
      <c r="X3" s="126" t="s">
        <v>18</v>
      </c>
      <c r="Y3" s="99" t="s">
        <v>19</v>
      </c>
      <c r="Z3" s="100" t="s">
        <v>23</v>
      </c>
      <c r="AA3" s="99" t="s">
        <v>21</v>
      </c>
      <c r="AB3" s="100" t="s">
        <v>25</v>
      </c>
    </row>
    <row r="4" spans="24:28" ht="18.75">
      <c r="X4" s="127"/>
      <c r="Y4" s="101" t="s">
        <v>20</v>
      </c>
      <c r="Z4" s="102" t="s">
        <v>24</v>
      </c>
      <c r="AA4" s="101" t="s">
        <v>20</v>
      </c>
      <c r="AB4" s="102" t="s">
        <v>24</v>
      </c>
    </row>
    <row r="5" spans="24:29" ht="18.75">
      <c r="X5" s="103">
        <v>2522</v>
      </c>
      <c r="Y5" s="119">
        <v>2.9</v>
      </c>
      <c r="Z5" s="120">
        <v>255</v>
      </c>
      <c r="AA5" s="104"/>
      <c r="AB5" s="105"/>
      <c r="AC5" s="88"/>
    </row>
    <row r="6" spans="24:29" ht="18.75">
      <c r="X6" s="103">
        <v>2523</v>
      </c>
      <c r="Y6" s="119">
        <v>3.72</v>
      </c>
      <c r="Z6" s="120" t="s">
        <v>16</v>
      </c>
      <c r="AA6" s="91"/>
      <c r="AB6" s="106"/>
      <c r="AC6" s="88"/>
    </row>
    <row r="7" spans="24:29" ht="18.75">
      <c r="X7" s="103">
        <v>2524</v>
      </c>
      <c r="Y7" s="119">
        <v>4.4</v>
      </c>
      <c r="Z7" s="120" t="s">
        <v>16</v>
      </c>
      <c r="AA7" s="91"/>
      <c r="AB7" s="92"/>
      <c r="AC7" s="88"/>
    </row>
    <row r="8" spans="24:29" ht="18.75">
      <c r="X8" s="103">
        <v>2525</v>
      </c>
      <c r="Y8" s="119">
        <v>2.8</v>
      </c>
      <c r="Z8" s="120">
        <v>214</v>
      </c>
      <c r="AA8" s="91"/>
      <c r="AB8" s="92"/>
      <c r="AC8" s="88"/>
    </row>
    <row r="9" spans="24:29" ht="18.75">
      <c r="X9" s="103">
        <v>2526</v>
      </c>
      <c r="Y9" s="119">
        <v>3.1</v>
      </c>
      <c r="Z9" s="120">
        <v>305</v>
      </c>
      <c r="AA9" s="91"/>
      <c r="AB9" s="92"/>
      <c r="AC9" s="88"/>
    </row>
    <row r="10" spans="24:29" ht="18.75">
      <c r="X10" s="103">
        <v>2527</v>
      </c>
      <c r="Y10" s="119">
        <v>2.78</v>
      </c>
      <c r="Z10" s="120">
        <v>208</v>
      </c>
      <c r="AA10" s="91"/>
      <c r="AB10" s="92"/>
      <c r="AC10" s="88"/>
    </row>
    <row r="11" spans="24:29" ht="18.75">
      <c r="X11" s="103">
        <v>2528</v>
      </c>
      <c r="Y11" s="119">
        <v>3.4</v>
      </c>
      <c r="Z11" s="120">
        <v>353</v>
      </c>
      <c r="AA11" s="91"/>
      <c r="AB11" s="92"/>
      <c r="AC11" s="88"/>
    </row>
    <row r="12" spans="24:29" ht="18.75">
      <c r="X12" s="103">
        <v>2529</v>
      </c>
      <c r="Y12" s="119">
        <v>3.58</v>
      </c>
      <c r="Z12" s="120">
        <v>414</v>
      </c>
      <c r="AA12" s="91"/>
      <c r="AB12" s="92"/>
      <c r="AC12" s="88"/>
    </row>
    <row r="13" spans="24:29" ht="18.75">
      <c r="X13" s="103">
        <v>2530</v>
      </c>
      <c r="Y13" s="119">
        <v>2.78</v>
      </c>
      <c r="Z13" s="120">
        <v>245</v>
      </c>
      <c r="AA13" s="91"/>
      <c r="AB13" s="92"/>
      <c r="AC13" s="88"/>
    </row>
    <row r="14" spans="24:29" ht="18.75">
      <c r="X14" s="103">
        <v>2531</v>
      </c>
      <c r="Y14" s="119">
        <v>3.68</v>
      </c>
      <c r="Z14" s="120">
        <v>467</v>
      </c>
      <c r="AA14" s="91"/>
      <c r="AB14" s="92"/>
      <c r="AC14" s="88"/>
    </row>
    <row r="15" spans="24:29" ht="18.75">
      <c r="X15" s="103">
        <v>2532</v>
      </c>
      <c r="Y15" s="119">
        <v>3</v>
      </c>
      <c r="Z15" s="120">
        <v>265</v>
      </c>
      <c r="AA15" s="91"/>
      <c r="AB15" s="92"/>
      <c r="AC15" s="88"/>
    </row>
    <row r="16" spans="24:29" ht="18.75">
      <c r="X16" s="103">
        <v>2533</v>
      </c>
      <c r="Y16" s="119">
        <v>2.75</v>
      </c>
      <c r="Z16" s="120">
        <v>178</v>
      </c>
      <c r="AA16" s="91"/>
      <c r="AB16" s="92"/>
      <c r="AC16" s="88"/>
    </row>
    <row r="17" spans="24:29" ht="18.75">
      <c r="X17" s="103">
        <v>2534</v>
      </c>
      <c r="Y17" s="119">
        <v>3.26</v>
      </c>
      <c r="Z17" s="120">
        <v>329.6</v>
      </c>
      <c r="AA17" s="91"/>
      <c r="AB17" s="92"/>
      <c r="AC17" s="88"/>
    </row>
    <row r="18" spans="24:29" ht="18.75">
      <c r="X18" s="107">
        <v>2535</v>
      </c>
      <c r="Y18" s="119">
        <v>3.41</v>
      </c>
      <c r="Z18" s="120">
        <v>411</v>
      </c>
      <c r="AA18" s="91"/>
      <c r="AB18" s="92"/>
      <c r="AC18" s="88"/>
    </row>
    <row r="19" spans="24:29" ht="18.75">
      <c r="X19" s="107">
        <v>2536</v>
      </c>
      <c r="Y19" s="119">
        <v>3.48</v>
      </c>
      <c r="Z19" s="120">
        <v>354.8</v>
      </c>
      <c r="AA19" s="91"/>
      <c r="AB19" s="92"/>
      <c r="AC19" s="88"/>
    </row>
    <row r="20" spans="24:29" ht="18.75">
      <c r="X20" s="103">
        <v>2537</v>
      </c>
      <c r="Y20" s="119">
        <v>3.33</v>
      </c>
      <c r="Z20" s="120">
        <v>233.7</v>
      </c>
      <c r="AA20" s="91"/>
      <c r="AB20" s="92"/>
      <c r="AC20" s="88"/>
    </row>
    <row r="21" spans="24:29" ht="18.75">
      <c r="X21" s="103">
        <v>2538</v>
      </c>
      <c r="Y21" s="119">
        <v>3.95</v>
      </c>
      <c r="Z21" s="120">
        <v>331.5</v>
      </c>
      <c r="AA21" s="91"/>
      <c r="AB21" s="92"/>
      <c r="AC21" s="88"/>
    </row>
    <row r="22" spans="24:29" ht="18.75">
      <c r="X22" s="103">
        <v>2539</v>
      </c>
      <c r="Y22" s="119">
        <v>3.07</v>
      </c>
      <c r="Z22" s="120">
        <v>159.75</v>
      </c>
      <c r="AA22" s="91"/>
      <c r="AB22" s="92"/>
      <c r="AC22" s="88"/>
    </row>
    <row r="23" spans="24:29" ht="18.75">
      <c r="X23" s="103">
        <v>2540</v>
      </c>
      <c r="Y23" s="119">
        <v>4.16</v>
      </c>
      <c r="Z23" s="120">
        <v>376.2</v>
      </c>
      <c r="AA23" s="91"/>
      <c r="AB23" s="92"/>
      <c r="AC23" s="88"/>
    </row>
    <row r="24" spans="24:29" ht="18.75">
      <c r="X24" s="103">
        <v>2541</v>
      </c>
      <c r="Y24" s="119">
        <v>3.4</v>
      </c>
      <c r="Z24" s="120">
        <v>227</v>
      </c>
      <c r="AA24" s="91"/>
      <c r="AB24" s="92"/>
      <c r="AC24" s="88"/>
    </row>
    <row r="25" spans="24:29" ht="18.75">
      <c r="X25" s="103">
        <v>2542</v>
      </c>
      <c r="Y25" s="119">
        <v>4</v>
      </c>
      <c r="Z25" s="120">
        <v>335</v>
      </c>
      <c r="AA25" s="91"/>
      <c r="AB25" s="92"/>
      <c r="AC25" s="88"/>
    </row>
    <row r="26" spans="24:29" ht="18.75">
      <c r="X26" s="103">
        <v>2543</v>
      </c>
      <c r="Y26" s="119">
        <v>4.2</v>
      </c>
      <c r="Z26" s="120">
        <v>398</v>
      </c>
      <c r="AA26" s="91"/>
      <c r="AB26" s="92"/>
      <c r="AC26" s="88"/>
    </row>
    <row r="27" spans="24:29" ht="18.75">
      <c r="X27" s="103">
        <v>2544</v>
      </c>
      <c r="Y27" s="119">
        <v>3.66</v>
      </c>
      <c r="Z27" s="120">
        <v>315.4</v>
      </c>
      <c r="AA27" s="91"/>
      <c r="AB27" s="92"/>
      <c r="AC27" s="88"/>
    </row>
    <row r="28" spans="24:29" ht="18.75">
      <c r="X28" s="103">
        <v>2545</v>
      </c>
      <c r="Y28" s="119">
        <v>4.36</v>
      </c>
      <c r="Z28" s="120">
        <v>343.2</v>
      </c>
      <c r="AA28" s="91"/>
      <c r="AB28" s="92"/>
      <c r="AC28" s="88"/>
    </row>
    <row r="29" spans="24:29" ht="18.75">
      <c r="X29" s="103">
        <v>2546</v>
      </c>
      <c r="Y29" s="119">
        <v>3.89</v>
      </c>
      <c r="Z29" s="120">
        <v>160.95</v>
      </c>
      <c r="AA29" s="91"/>
      <c r="AB29" s="92"/>
      <c r="AC29" s="88"/>
    </row>
    <row r="30" spans="24:29" ht="18.75">
      <c r="X30" s="103">
        <v>2547</v>
      </c>
      <c r="Y30" s="119">
        <v>4.34699999999998</v>
      </c>
      <c r="Z30" s="120">
        <v>215.83</v>
      </c>
      <c r="AA30" s="91"/>
      <c r="AB30" s="92"/>
      <c r="AC30" s="88"/>
    </row>
    <row r="31" spans="24:29" ht="18.75">
      <c r="X31" s="103">
        <v>2548</v>
      </c>
      <c r="Y31" s="119">
        <v>4.197000000000003</v>
      </c>
      <c r="Z31" s="120">
        <v>201.89</v>
      </c>
      <c r="AA31" s="91"/>
      <c r="AB31" s="92"/>
      <c r="AC31" s="88"/>
    </row>
    <row r="32" spans="24:29" ht="18.75">
      <c r="X32" s="103">
        <v>2549</v>
      </c>
      <c r="Y32" s="119">
        <v>4.199999999999989</v>
      </c>
      <c r="Z32" s="120">
        <v>331.2</v>
      </c>
      <c r="AA32" s="91"/>
      <c r="AB32" s="92"/>
      <c r="AC32" s="88"/>
    </row>
    <row r="33" spans="24:29" ht="18.75">
      <c r="X33" s="103">
        <v>2550</v>
      </c>
      <c r="Y33" s="119">
        <v>3.997000000000014</v>
      </c>
      <c r="Z33" s="120">
        <v>296.1</v>
      </c>
      <c r="AA33" s="91"/>
      <c r="AB33" s="92"/>
      <c r="AC33" s="88"/>
    </row>
    <row r="34" spans="24:29" ht="18.75">
      <c r="X34" s="103">
        <v>2551</v>
      </c>
      <c r="Y34" s="119">
        <v>4.3</v>
      </c>
      <c r="Z34" s="120">
        <v>278.2</v>
      </c>
      <c r="AA34" s="91"/>
      <c r="AB34" s="92"/>
      <c r="AC34" s="88"/>
    </row>
    <row r="35" spans="24:29" ht="18.75">
      <c r="X35" s="103">
        <v>2552</v>
      </c>
      <c r="Y35" s="119">
        <v>3.85</v>
      </c>
      <c r="Z35" s="120">
        <v>257.61</v>
      </c>
      <c r="AA35" s="91"/>
      <c r="AB35" s="92"/>
      <c r="AC35" s="88"/>
    </row>
    <row r="36" spans="24:29" ht="18.75">
      <c r="X36" s="108">
        <v>2553</v>
      </c>
      <c r="Y36" s="121">
        <v>5.42</v>
      </c>
      <c r="Z36" s="122">
        <v>727.89</v>
      </c>
      <c r="AA36" s="91"/>
      <c r="AB36" s="92"/>
      <c r="AC36" s="88"/>
    </row>
    <row r="37" spans="24:29" ht="18.75">
      <c r="X37" s="103">
        <v>2554</v>
      </c>
      <c r="Y37" s="119">
        <v>5.6</v>
      </c>
      <c r="Z37" s="120">
        <v>783.24</v>
      </c>
      <c r="AA37" s="91"/>
      <c r="AB37" s="92"/>
      <c r="AC37" s="88"/>
    </row>
    <row r="38" spans="24:29" ht="18.75">
      <c r="X38" s="108">
        <v>2555</v>
      </c>
      <c r="Y38" s="123">
        <v>4.03</v>
      </c>
      <c r="Z38" s="120">
        <v>371.2</v>
      </c>
      <c r="AA38" s="91"/>
      <c r="AB38" s="92"/>
      <c r="AC38" s="88"/>
    </row>
    <row r="39" spans="24:29" ht="18.75">
      <c r="X39" s="103">
        <v>2556</v>
      </c>
      <c r="Y39" s="123">
        <v>3.84</v>
      </c>
      <c r="Z39" s="120">
        <v>324.4</v>
      </c>
      <c r="AA39" s="91"/>
      <c r="AB39" s="92"/>
      <c r="AC39" s="88"/>
    </row>
    <row r="40" spans="24:29" ht="18.75">
      <c r="X40" s="108">
        <v>2557</v>
      </c>
      <c r="Y40" s="123">
        <v>5.32</v>
      </c>
      <c r="Z40" s="120">
        <v>898</v>
      </c>
      <c r="AA40" s="91"/>
      <c r="AB40" s="92"/>
      <c r="AC40" s="88"/>
    </row>
    <row r="41" spans="24:29" ht="18.75">
      <c r="X41" s="103">
        <v>2558</v>
      </c>
      <c r="Y41" s="119">
        <v>3.1</v>
      </c>
      <c r="Z41" s="120">
        <v>130.4</v>
      </c>
      <c r="AA41" s="91"/>
      <c r="AB41" s="92"/>
      <c r="AC41" s="88"/>
    </row>
    <row r="42" spans="24:29" ht="18.75">
      <c r="X42" s="108">
        <v>2559</v>
      </c>
      <c r="Y42" s="119">
        <v>5</v>
      </c>
      <c r="Z42" s="120">
        <v>446</v>
      </c>
      <c r="AA42" s="91"/>
      <c r="AB42" s="92"/>
      <c r="AC42" s="88"/>
    </row>
    <row r="43" spans="24:29" ht="18.75">
      <c r="X43" s="103">
        <v>2560</v>
      </c>
      <c r="Y43" s="123">
        <v>4.71</v>
      </c>
      <c r="Z43" s="120">
        <v>417.8</v>
      </c>
      <c r="AA43" s="91"/>
      <c r="AB43" s="92"/>
      <c r="AC43" s="88"/>
    </row>
    <row r="44" spans="24:29" ht="18.75">
      <c r="X44" s="108">
        <v>2561</v>
      </c>
      <c r="Y44" s="119">
        <v>4.6</v>
      </c>
      <c r="Z44" s="120">
        <v>332.3</v>
      </c>
      <c r="AA44" s="91"/>
      <c r="AB44" s="92"/>
      <c r="AC44" s="88"/>
    </row>
    <row r="45" spans="24:29" ht="18.75">
      <c r="X45" s="103">
        <v>2562</v>
      </c>
      <c r="Y45" s="123">
        <v>4.57</v>
      </c>
      <c r="Z45" s="120">
        <v>362.5</v>
      </c>
      <c r="AA45" s="91"/>
      <c r="AB45" s="92"/>
      <c r="AC45" s="88"/>
    </row>
    <row r="46" spans="24:29" ht="18.75">
      <c r="X46" s="108">
        <v>2563</v>
      </c>
      <c r="Y46" s="124">
        <v>3.96</v>
      </c>
      <c r="Z46" s="120">
        <v>253</v>
      </c>
      <c r="AA46" s="91"/>
      <c r="AB46" s="92"/>
      <c r="AC46" s="88"/>
    </row>
    <row r="47" spans="24:29" ht="18.75">
      <c r="X47" s="103">
        <v>2564</v>
      </c>
      <c r="Y47" s="123">
        <v>4.19</v>
      </c>
      <c r="Z47" s="125">
        <v>308.35</v>
      </c>
      <c r="AA47" s="91"/>
      <c r="AB47" s="92"/>
      <c r="AC47" s="88"/>
    </row>
    <row r="48" spans="24:29" ht="18.75">
      <c r="X48" s="108">
        <v>2565</v>
      </c>
      <c r="Y48" s="119">
        <v>4.1</v>
      </c>
      <c r="Z48" s="120">
        <v>280</v>
      </c>
      <c r="AA48" s="91"/>
      <c r="AB48" s="92"/>
      <c r="AC48" s="88"/>
    </row>
    <row r="49" spans="24:29" ht="18.75">
      <c r="X49" s="103"/>
      <c r="Y49" s="91"/>
      <c r="Z49" s="109"/>
      <c r="AA49" s="91"/>
      <c r="AB49" s="92"/>
      <c r="AC49" s="88"/>
    </row>
    <row r="50" spans="24:29" ht="18.75">
      <c r="X50" s="103"/>
      <c r="Y50" s="91"/>
      <c r="Z50" s="109"/>
      <c r="AA50" s="91"/>
      <c r="AB50" s="92"/>
      <c r="AC50" s="88"/>
    </row>
    <row r="51" spans="24:29" ht="18.75">
      <c r="X51" s="103"/>
      <c r="Y51" s="91"/>
      <c r="Z51" s="109"/>
      <c r="AA51" s="91"/>
      <c r="AB51" s="92"/>
      <c r="AC51" s="88"/>
    </row>
    <row r="52" spans="24:29" ht="18.75">
      <c r="X52" s="103"/>
      <c r="Y52" s="91"/>
      <c r="Z52" s="109"/>
      <c r="AA52" s="91"/>
      <c r="AB52" s="92"/>
      <c r="AC52" s="88"/>
    </row>
    <row r="53" spans="24:29" ht="18.75">
      <c r="X53" s="103"/>
      <c r="Y53" s="91"/>
      <c r="Z53" s="109"/>
      <c r="AA53" s="91"/>
      <c r="AB53" s="92"/>
      <c r="AC53" s="88"/>
    </row>
    <row r="54" spans="24:29" ht="18.75">
      <c r="X54" s="103"/>
      <c r="Y54" s="91"/>
      <c r="Z54" s="109"/>
      <c r="AA54" s="91"/>
      <c r="AB54" s="92"/>
      <c r="AC54" s="88"/>
    </row>
    <row r="55" spans="24:29" ht="18.75">
      <c r="X55" s="103"/>
      <c r="Y55" s="91"/>
      <c r="Z55" s="109"/>
      <c r="AA55" s="91"/>
      <c r="AB55" s="92"/>
      <c r="AC55" s="88"/>
    </row>
    <row r="56" spans="24:29" ht="18.75">
      <c r="X56" s="103"/>
      <c r="Y56" s="91"/>
      <c r="Z56" s="109"/>
      <c r="AA56" s="91"/>
      <c r="AB56" s="92"/>
      <c r="AC56" s="88"/>
    </row>
    <row r="57" spans="24:29" ht="18.75">
      <c r="X57" s="103"/>
      <c r="Y57" s="91"/>
      <c r="Z57" s="109"/>
      <c r="AA57" s="91"/>
      <c r="AB57" s="92"/>
      <c r="AC57" s="88"/>
    </row>
    <row r="58" spans="24:29" ht="18.75">
      <c r="X58" s="103"/>
      <c r="Y58" s="91"/>
      <c r="Z58" s="109"/>
      <c r="AA58" s="91"/>
      <c r="AB58" s="92"/>
      <c r="AC58" s="88"/>
    </row>
    <row r="59" spans="24:29" ht="18.75">
      <c r="X59" s="103"/>
      <c r="Y59" s="91"/>
      <c r="Z59" s="109"/>
      <c r="AA59" s="91"/>
      <c r="AB59" s="92"/>
      <c r="AC59" s="88"/>
    </row>
    <row r="60" spans="24:29" ht="18.75">
      <c r="X60" s="103"/>
      <c r="Y60" s="91"/>
      <c r="Z60" s="109"/>
      <c r="AA60" s="91"/>
      <c r="AB60" s="92"/>
      <c r="AC60" s="88"/>
    </row>
    <row r="61" spans="24:29" ht="18.75">
      <c r="X61" s="103"/>
      <c r="Y61" s="91"/>
      <c r="Z61" s="109"/>
      <c r="AA61" s="91"/>
      <c r="AB61" s="92"/>
      <c r="AC61" s="88"/>
    </row>
    <row r="62" spans="24:29" ht="18.75">
      <c r="X62" s="103"/>
      <c r="Y62" s="91"/>
      <c r="Z62" s="109"/>
      <c r="AA62" s="91"/>
      <c r="AB62" s="92"/>
      <c r="AC62" s="88"/>
    </row>
    <row r="63" spans="24:29" ht="18.75">
      <c r="X63" s="103"/>
      <c r="Y63" s="86"/>
      <c r="Z63" s="87"/>
      <c r="AA63" s="91"/>
      <c r="AB63" s="92"/>
      <c r="AC63" s="88"/>
    </row>
    <row r="64" spans="24:29" ht="18.75">
      <c r="X64" s="103"/>
      <c r="Y64" s="86"/>
      <c r="Z64" s="87"/>
      <c r="AA64" s="91"/>
      <c r="AB64" s="92"/>
      <c r="AC64" s="88"/>
    </row>
    <row r="65" spans="24:29" ht="18.75">
      <c r="X65" s="103"/>
      <c r="Y65" s="86"/>
      <c r="Z65" s="87"/>
      <c r="AA65" s="91"/>
      <c r="AB65" s="92"/>
      <c r="AC65" s="88"/>
    </row>
    <row r="66" spans="24:29" ht="18.75">
      <c r="X66" s="103"/>
      <c r="Y66" s="86"/>
      <c r="Z66" s="87"/>
      <c r="AA66" s="91"/>
      <c r="AB66" s="92"/>
      <c r="AC66" s="88"/>
    </row>
    <row r="67" spans="24:29" ht="18.75">
      <c r="X67" s="103"/>
      <c r="Y67" s="86"/>
      <c r="Z67" s="87"/>
      <c r="AA67" s="91"/>
      <c r="AB67" s="92"/>
      <c r="AC67" s="88"/>
    </row>
    <row r="68" spans="24:29" ht="18.75">
      <c r="X68" s="103"/>
      <c r="Y68" s="86"/>
      <c r="Z68" s="87"/>
      <c r="AA68" s="91"/>
      <c r="AB68" s="92"/>
      <c r="AC68" s="88"/>
    </row>
    <row r="69" spans="24:29" ht="18.75">
      <c r="X69" s="103"/>
      <c r="Y69" s="86"/>
      <c r="Z69" s="87"/>
      <c r="AA69" s="91"/>
      <c r="AB69" s="92"/>
      <c r="AC69" s="88"/>
    </row>
    <row r="70" spans="24:29" ht="18.75">
      <c r="X70" s="103"/>
      <c r="Y70" s="86"/>
      <c r="Z70" s="87"/>
      <c r="AA70" s="91"/>
      <c r="AB70" s="92"/>
      <c r="AC70" s="88"/>
    </row>
    <row r="71" spans="24:29" ht="18.75">
      <c r="X71" s="103"/>
      <c r="Y71" s="86"/>
      <c r="Z71" s="87"/>
      <c r="AA71" s="91"/>
      <c r="AB71" s="92"/>
      <c r="AC71" s="88"/>
    </row>
    <row r="72" spans="24:29" ht="18.75">
      <c r="X72" s="103"/>
      <c r="Y72" s="86"/>
      <c r="Z72" s="87"/>
      <c r="AA72" s="91"/>
      <c r="AB72" s="92"/>
      <c r="AC72" s="88"/>
    </row>
    <row r="73" spans="24:29" ht="18.75">
      <c r="X73" s="103"/>
      <c r="Y73" s="86"/>
      <c r="Z73" s="87"/>
      <c r="AA73" s="91"/>
      <c r="AB73" s="92"/>
      <c r="AC73" s="88"/>
    </row>
    <row r="74" spans="24:29" ht="18.75">
      <c r="X74" s="103"/>
      <c r="Y74" s="86"/>
      <c r="Z74" s="87"/>
      <c r="AA74" s="91"/>
      <c r="AB74" s="92"/>
      <c r="AC74" s="88"/>
    </row>
    <row r="75" spans="24:29" ht="18.75">
      <c r="X75" s="103"/>
      <c r="Y75" s="86"/>
      <c r="Z75" s="87"/>
      <c r="AA75" s="91"/>
      <c r="AB75" s="92"/>
      <c r="AC75" s="88"/>
    </row>
    <row r="76" spans="24:29" ht="18.75">
      <c r="X76" s="107"/>
      <c r="Y76" s="86"/>
      <c r="Z76" s="87"/>
      <c r="AA76" s="91"/>
      <c r="AB76" s="92"/>
      <c r="AC76" s="88"/>
    </row>
    <row r="77" spans="24:29" ht="18.75">
      <c r="X77" s="107"/>
      <c r="Y77" s="86"/>
      <c r="Z77" s="87"/>
      <c r="AA77" s="91"/>
      <c r="AB77" s="92"/>
      <c r="AC77" s="88"/>
    </row>
    <row r="78" spans="24:29" ht="18.75">
      <c r="X78" s="103"/>
      <c r="Y78" s="86"/>
      <c r="Z78" s="87"/>
      <c r="AA78" s="91"/>
      <c r="AB78" s="92"/>
      <c r="AC78" s="88"/>
    </row>
    <row r="79" spans="24:29" ht="18.75">
      <c r="X79" s="103"/>
      <c r="Y79" s="86"/>
      <c r="Z79" s="87"/>
      <c r="AA79" s="91"/>
      <c r="AB79" s="92"/>
      <c r="AC79" s="88"/>
    </row>
    <row r="80" spans="24:29" ht="18.75">
      <c r="X80" s="103"/>
      <c r="Y80" s="86"/>
      <c r="Z80" s="87"/>
      <c r="AA80" s="91"/>
      <c r="AB80" s="92"/>
      <c r="AC80" s="88"/>
    </row>
    <row r="81" spans="24:29" ht="18.75">
      <c r="X81" s="103"/>
      <c r="Y81" s="86"/>
      <c r="Z81" s="87"/>
      <c r="AA81" s="91"/>
      <c r="AB81" s="92"/>
      <c r="AC81" s="88"/>
    </row>
    <row r="82" spans="24:29" ht="18.75">
      <c r="X82" s="103"/>
      <c r="Y82" s="86"/>
      <c r="Z82" s="87"/>
      <c r="AA82" s="91"/>
      <c r="AB82" s="92"/>
      <c r="AC82" s="88"/>
    </row>
    <row r="83" spans="24:29" ht="18.75">
      <c r="X83" s="103"/>
      <c r="Y83" s="86"/>
      <c r="Z83" s="87"/>
      <c r="AA83" s="91"/>
      <c r="AB83" s="92"/>
      <c r="AC83" s="88"/>
    </row>
    <row r="84" spans="24:29" ht="18.75">
      <c r="X84" s="103"/>
      <c r="Y84" s="86"/>
      <c r="Z84" s="87"/>
      <c r="AA84" s="91"/>
      <c r="AB84" s="92"/>
      <c r="AC84" s="88"/>
    </row>
    <row r="85" spans="24:29" ht="18.75">
      <c r="X85" s="103"/>
      <c r="Y85" s="86"/>
      <c r="Z85" s="87"/>
      <c r="AA85" s="91"/>
      <c r="AB85" s="92"/>
      <c r="AC85" s="88"/>
    </row>
    <row r="86" spans="24:29" ht="18.75">
      <c r="X86" s="103"/>
      <c r="Y86" s="86"/>
      <c r="Z86" s="87"/>
      <c r="AA86" s="91"/>
      <c r="AB86" s="92"/>
      <c r="AC86" s="88"/>
    </row>
    <row r="87" spans="24:29" ht="18.75">
      <c r="X87" s="103"/>
      <c r="Y87" s="86"/>
      <c r="Z87" s="87"/>
      <c r="AA87" s="91"/>
      <c r="AB87" s="92"/>
      <c r="AC87" s="88"/>
    </row>
    <row r="88" spans="24:29" ht="18.75">
      <c r="X88" s="103"/>
      <c r="Y88" s="86"/>
      <c r="Z88" s="87"/>
      <c r="AA88" s="91"/>
      <c r="AB88" s="92"/>
      <c r="AC88" s="88"/>
    </row>
    <row r="89" spans="24:29" ht="18.75">
      <c r="X89" s="103"/>
      <c r="Y89" s="86"/>
      <c r="Z89" s="87"/>
      <c r="AA89" s="91"/>
      <c r="AB89" s="92"/>
      <c r="AC89" s="88"/>
    </row>
    <row r="90" spans="24:29" ht="18.75">
      <c r="X90" s="103"/>
      <c r="Y90" s="86"/>
      <c r="Z90" s="87"/>
      <c r="AA90" s="91"/>
      <c r="AB90" s="92"/>
      <c r="AC90" s="88"/>
    </row>
    <row r="91" spans="24:29" ht="18.75">
      <c r="X91" s="103"/>
      <c r="Y91" s="86"/>
      <c r="Z91" s="87"/>
      <c r="AA91" s="91"/>
      <c r="AB91" s="92"/>
      <c r="AC91" s="88"/>
    </row>
    <row r="92" spans="24:29" ht="18.75">
      <c r="X92" s="103"/>
      <c r="Y92" s="86"/>
      <c r="Z92" s="87"/>
      <c r="AA92" s="91"/>
      <c r="AB92" s="92"/>
      <c r="AC92" s="88"/>
    </row>
    <row r="93" spans="24:29" ht="18.75">
      <c r="X93" s="103"/>
      <c r="Y93" s="86"/>
      <c r="Z93" s="87"/>
      <c r="AA93" s="91"/>
      <c r="AB93" s="92"/>
      <c r="AC93" s="88"/>
    </row>
    <row r="94" spans="24:29" ht="18.75">
      <c r="X94" s="108"/>
      <c r="Y94" s="89"/>
      <c r="Z94" s="90"/>
      <c r="AA94" s="93"/>
      <c r="AB94" s="94"/>
      <c r="AC94" s="88"/>
    </row>
    <row r="95" spans="24:29" ht="18.75">
      <c r="X95" s="103"/>
      <c r="Y95" s="86"/>
      <c r="Z95" s="87"/>
      <c r="AA95" s="91"/>
      <c r="AB95" s="92"/>
      <c r="AC95" s="88"/>
    </row>
    <row r="96" spans="24:28" ht="18.75">
      <c r="X96" s="103"/>
      <c r="Y96" s="86"/>
      <c r="Z96" s="87"/>
      <c r="AA96" s="91"/>
      <c r="AB96" s="92"/>
    </row>
    <row r="97" spans="24:28" ht="18.75">
      <c r="X97" s="103"/>
      <c r="Y97" s="86"/>
      <c r="Z97" s="87"/>
      <c r="AA97" s="91"/>
      <c r="AB97" s="92"/>
    </row>
    <row r="98" spans="24:28" ht="18.75">
      <c r="X98" s="103"/>
      <c r="Y98" s="86"/>
      <c r="Z98" s="87"/>
      <c r="AA98" s="91"/>
      <c r="AB98" s="92"/>
    </row>
    <row r="99" spans="24:28" ht="18.75">
      <c r="X99" s="103"/>
      <c r="Y99" s="86"/>
      <c r="Z99" s="87"/>
      <c r="AA99" s="91"/>
      <c r="AB99" s="92"/>
    </row>
    <row r="100" spans="24:28" ht="18.75">
      <c r="X100" s="103"/>
      <c r="Y100" s="86"/>
      <c r="Z100" s="87"/>
      <c r="AA100" s="91"/>
      <c r="AB100" s="92"/>
    </row>
    <row r="101" spans="24:28" ht="18.75">
      <c r="X101" s="110"/>
      <c r="Y101" s="95"/>
      <c r="Z101" s="96"/>
      <c r="AA101" s="97"/>
      <c r="AB101" s="98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2010-10-07T07:38:36Z</cp:lastPrinted>
  <dcterms:created xsi:type="dcterms:W3CDTF">1997-09-23T07:55:53Z</dcterms:created>
  <dcterms:modified xsi:type="dcterms:W3CDTF">2023-05-29T08:14:20Z</dcterms:modified>
  <cp:category/>
  <cp:version/>
  <cp:contentType/>
  <cp:contentStatus/>
</cp:coreProperties>
</file>