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60" windowWidth="9195" windowHeight="4710" activeTab="0"/>
  </bookViews>
  <sheets>
    <sheet name="H41n13a" sheetId="1" r:id="rId1"/>
    <sheet name="N.13A" sheetId="2" r:id="rId2"/>
  </sheets>
  <definedNames>
    <definedName name="Print_Area_MI">#REF!</definedName>
    <definedName name="_xlnm.Print_Titles" localSheetId="0">'H41n13a'!$1:$8</definedName>
  </definedNames>
  <calcPr fullCalcOnLoad="1"/>
</workbook>
</file>

<file path=xl/sharedStrings.xml><?xml version="1.0" encoding="utf-8"?>
<sst xmlns="http://schemas.openxmlformats.org/spreadsheetml/2006/main" count="65" uniqueCount="32">
  <si>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</si>
  <si>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</si>
  <si>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</si>
  <si>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</si>
  <si>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</si>
  <si>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</si>
  <si>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</si>
  <si>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</si>
  <si>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</si>
  <si>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</si>
  <si>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</si>
  <si>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</si>
  <si>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</si>
  <si>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</si>
  <si>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</si>
  <si>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</si>
  <si>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</si>
  <si>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</si>
  <si>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</si>
  <si>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</si>
  <si>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</si>
  <si>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</si>
  <si>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</si>
  <si>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</si>
  <si>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</si>
  <si>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</si>
  <si>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2. ปี 2552 สำรวจปริมาณน้ำไม่ตรงแนวสำรวจ ไม่นำมาประมวลสถิติ</t>
  </si>
  <si>
    <t xml:space="preserve"> ปี 2552 สำรวจปริมาณน้ำไม่ตรงแนวสำรวจ ไม่นำมาประมวลสถิติ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</si>
  <si>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</si>
  <si>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</si>
  <si>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8,706  ตร.กม.</t>
  </si>
  <si>
    <t>ตลิ่งฝั่งซ้าย 190.547 ม.(ร.ท.ก.) ตลิ่งฝั่งขวา 191.338  ม.(ร.ท.ก.)ท้องน้ำ  ม.(ร.ท.ก.) ศูนย์เสาระดับน้ำ 177.40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</si>
</sst>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mmm\-yyyy"/>
    <numFmt numFmtId="184" formatCode="0.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5"/>
      <color indexed="10"/>
      <name val="TH SarabunPSK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PSK"/>
      <family val="2"/>
    </font>
    <font>
      <sz val="15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8" fontId="8" fillId="0" borderId="11" xfId="0" applyNumberFormat="1" applyFont="1" applyBorder="1" applyAlignment="1">
      <alignment horizontal="centerContinuous"/>
    </xf>
    <xf numFmtId="178" fontId="8" fillId="0" borderId="12" xfId="0" applyNumberFormat="1" applyFont="1" applyBorder="1" applyAlignment="1">
      <alignment horizontal="centerContinuous"/>
    </xf>
    <xf numFmtId="178" fontId="8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8" fillId="0" borderId="15" xfId="0" applyNumberFormat="1" applyFont="1" applyBorder="1" applyAlignment="1">
      <alignment horizontal="centerContinuous"/>
    </xf>
    <xf numFmtId="2" fontId="9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78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78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178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right"/>
    </xf>
    <xf numFmtId="178" fontId="8" fillId="0" borderId="17" xfId="0" applyNumberFormat="1" applyFont="1" applyBorder="1" applyAlignment="1">
      <alignment horizontal="center"/>
    </xf>
    <xf numFmtId="178" fontId="8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80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80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80" fontId="7" fillId="0" borderId="27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right"/>
    </xf>
    <xf numFmtId="2" fontId="7" fillId="33" borderId="28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12" fillId="0" borderId="16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180" fontId="12" fillId="0" borderId="23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180" fontId="12" fillId="0" borderId="27" xfId="0" applyNumberFormat="1" applyFont="1" applyBorder="1" applyAlignment="1">
      <alignment horizontal="right"/>
    </xf>
    <xf numFmtId="2" fontId="12" fillId="0" borderId="28" xfId="0" applyNumberFormat="1" applyFont="1" applyBorder="1" applyAlignment="1">
      <alignment/>
    </xf>
    <xf numFmtId="2" fontId="12" fillId="0" borderId="27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0" fontId="10" fillId="0" borderId="0" xfId="0" applyFont="1" applyAlignment="1">
      <alignment/>
    </xf>
    <xf numFmtId="2" fontId="7" fillId="0" borderId="27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5" fillId="0" borderId="0" xfId="0" applyNumberFormat="1" applyFont="1" applyAlignment="1">
      <alignment horizontal="centerContinuous"/>
    </xf>
    <xf numFmtId="179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2" fontId="57" fillId="0" borderId="0" xfId="0" applyNumberFormat="1" applyFont="1" applyAlignment="1">
      <alignment/>
    </xf>
    <xf numFmtId="0" fontId="58" fillId="0" borderId="0" xfId="0" applyFont="1" applyAlignment="1">
      <alignment/>
    </xf>
    <xf numFmtId="2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33" borderId="22" xfId="0" applyNumberFormat="1" applyFont="1" applyFill="1" applyBorder="1" applyAlignment="1">
      <alignment horizontal="right"/>
    </xf>
    <xf numFmtId="4" fontId="7" fillId="0" borderId="22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12" fillId="0" borderId="21" xfId="0" applyNumberFormat="1" applyFont="1" applyBorder="1" applyAlignment="1">
      <alignment/>
    </xf>
    <xf numFmtId="4" fontId="7" fillId="36" borderId="30" xfId="0" applyNumberFormat="1" applyFont="1" applyFill="1" applyBorder="1" applyAlignment="1" applyProtection="1">
      <alignment horizontal="center"/>
      <protection/>
    </xf>
    <xf numFmtId="4" fontId="7" fillId="34" borderId="30" xfId="0" applyNumberFormat="1" applyFont="1" applyFill="1" applyBorder="1" applyAlignment="1">
      <alignment horizontal="right"/>
    </xf>
    <xf numFmtId="4" fontId="7" fillId="35" borderId="30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4" borderId="30" xfId="0" applyNumberFormat="1" applyFont="1" applyFill="1" applyBorder="1" applyAlignment="1">
      <alignment horizontal="center"/>
    </xf>
    <xf numFmtId="4" fontId="7" fillId="35" borderId="32" xfId="0" applyNumberFormat="1" applyFont="1" applyFill="1" applyBorder="1" applyAlignment="1">
      <alignment horizontal="center"/>
    </xf>
    <xf numFmtId="4" fontId="7" fillId="35" borderId="30" xfId="0" applyNumberFormat="1" applyFont="1" applyFill="1" applyBorder="1" applyAlignment="1">
      <alignment horizontal="center"/>
    </xf>
    <xf numFmtId="4" fontId="7" fillId="36" borderId="30" xfId="0" applyNumberFormat="1" applyFont="1" applyFill="1" applyBorder="1" applyAlignment="1">
      <alignment horizontal="center"/>
    </xf>
    <xf numFmtId="4" fontId="7" fillId="36" borderId="33" xfId="0" applyNumberFormat="1" applyFont="1" applyFill="1" applyBorder="1" applyAlignment="1" applyProtection="1">
      <alignment horizontal="center"/>
      <protection/>
    </xf>
    <xf numFmtId="4" fontId="7" fillId="34" borderId="33" xfId="0" applyNumberFormat="1" applyFont="1" applyFill="1" applyBorder="1" applyAlignment="1">
      <alignment horizontal="right"/>
    </xf>
    <xf numFmtId="4" fontId="7" fillId="35" borderId="33" xfId="0" applyNumberFormat="1" applyFont="1" applyFill="1" applyBorder="1" applyAlignment="1">
      <alignment horizontal="right"/>
    </xf>
    <xf numFmtId="4" fontId="7" fillId="34" borderId="33" xfId="0" applyNumberFormat="1" applyFont="1" applyFill="1" applyBorder="1" applyAlignment="1">
      <alignment horizontal="center"/>
    </xf>
    <xf numFmtId="4" fontId="7" fillId="35" borderId="33" xfId="0" applyNumberFormat="1" applyFont="1" applyFill="1" applyBorder="1" applyAlignment="1">
      <alignment horizontal="center"/>
    </xf>
    <xf numFmtId="4" fontId="7" fillId="36" borderId="34" xfId="0" applyNumberFormat="1" applyFont="1" applyFill="1" applyBorder="1" applyAlignment="1" applyProtection="1">
      <alignment horizontal="center"/>
      <protection/>
    </xf>
    <xf numFmtId="4" fontId="7" fillId="34" borderId="19" xfId="0" applyNumberFormat="1" applyFont="1" applyFill="1" applyBorder="1" applyAlignment="1">
      <alignment horizontal="right"/>
    </xf>
    <xf numFmtId="4" fontId="7" fillId="35" borderId="19" xfId="0" applyNumberFormat="1" applyFont="1" applyFill="1" applyBorder="1" applyAlignment="1">
      <alignment horizontal="right"/>
    </xf>
    <xf numFmtId="4" fontId="7" fillId="34" borderId="19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1" fontId="7" fillId="36" borderId="30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2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8" fontId="13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0" xfId="0" applyNumberFormat="1" applyFont="1" applyBorder="1" applyAlignment="1">
      <alignment/>
    </xf>
    <xf numFmtId="4" fontId="7" fillId="0" borderId="35" xfId="0" applyNumberFormat="1" applyFont="1" applyBorder="1" applyAlignment="1">
      <alignment horizontal="right"/>
    </xf>
    <xf numFmtId="1" fontId="14" fillId="36" borderId="10" xfId="0" applyNumberFormat="1" applyFont="1" applyFill="1" applyBorder="1" applyAlignment="1">
      <alignment horizontal="center" vertical="center"/>
    </xf>
    <xf numFmtId="1" fontId="14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บ้านบุญนาค  อ.เวียงสา จ.น่าน</a:t>
            </a:r>
          </a:p>
        </c:rich>
      </c:tx>
      <c:layout>
        <c:manualLayout>
          <c:xMode val="factor"/>
          <c:yMode val="factor"/>
          <c:x val="0.019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425"/>
          <c:w val="0.8532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'N.13A'!$X$5:$X$40</c:f>
              <c:numCache/>
            </c:numRef>
          </c:cat>
          <c:val>
            <c:numRef>
              <c:f>'N.13A'!$Y$5:$Y$40</c:f>
              <c:numCache/>
            </c:numRef>
          </c:val>
        </c:ser>
        <c:axId val="60292715"/>
        <c:axId val="5763524"/>
      </c:barChart>
      <c:catAx>
        <c:axId val="6029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292715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บ้านบุญนาค  อ.เวียงสา จ.น่าน</a:t>
            </a:r>
          </a:p>
        </c:rich>
      </c:tx>
      <c:layout>
        <c:manualLayout>
          <c:xMode val="factor"/>
          <c:yMode val="factor"/>
          <c:x val="0.045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95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'N.13A'!$X$5:$X$40</c:f>
              <c:numCache/>
            </c:numRef>
          </c:cat>
          <c:val>
            <c:numRef>
              <c:f>'N.13A'!$Z$5:$Z$40</c:f>
              <c:numCache/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871717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22</xdr:col>
      <xdr:colOff>66675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PageLayoutView="0" workbookViewId="0" topLeftCell="A34">
      <selection activeCell="H53" sqref="H53"/>
    </sheetView>
  </sheetViews>
  <sheetFormatPr defaultColWidth="10.5" defaultRowHeight="21"/>
  <cols>
    <col min="1" max="1" width="8.5" style="1" customWidth="1"/>
    <col min="2" max="2" width="10.5" style="6" customWidth="1"/>
    <col min="3" max="3" width="9.83203125" style="6" customWidth="1"/>
    <col min="4" max="4" width="10.5" style="11" customWidth="1"/>
    <col min="5" max="5" width="10.5" style="1" customWidth="1"/>
    <col min="6" max="6" width="10.5" style="6" customWidth="1"/>
    <col min="7" max="7" width="10.5" style="11" customWidth="1"/>
    <col min="8" max="8" width="10.5" style="6" customWidth="1"/>
    <col min="9" max="9" width="9.5" style="6" customWidth="1"/>
    <col min="10" max="10" width="10.5" style="11" customWidth="1"/>
    <col min="11" max="11" width="10.5" style="6" customWidth="1"/>
    <col min="12" max="12" width="10.16015625" style="6" customWidth="1"/>
    <col min="13" max="13" width="10.5" style="11" customWidth="1"/>
    <col min="14" max="15" width="10.5" style="1" customWidth="1"/>
    <col min="16" max="16384" width="10.5" style="4" customWidth="1"/>
  </cols>
  <sheetData>
    <row r="1" spans="2:15" ht="23.25">
      <c r="B1" s="89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30</v>
      </c>
      <c r="M3" s="16"/>
      <c r="N3" s="13"/>
      <c r="O3" s="13"/>
      <c r="AJ3" s="19"/>
      <c r="AK3" s="20"/>
    </row>
    <row r="4" spans="1:37" ht="22.5" customHeight="1">
      <c r="A4" s="12" t="s">
        <v>31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32482</v>
      </c>
      <c r="AK4" s="20">
        <v>4683.91</v>
      </c>
    </row>
    <row r="5" spans="1:37" ht="19.5">
      <c r="A5" s="23"/>
      <c r="B5" s="24" t="s">
        <v>3</v>
      </c>
      <c r="C5" s="25"/>
      <c r="D5" s="26"/>
      <c r="E5" s="24"/>
      <c r="F5" s="24"/>
      <c r="G5" s="27"/>
      <c r="H5" s="27" t="s">
        <v>4</v>
      </c>
      <c r="I5" s="24"/>
      <c r="J5" s="26"/>
      <c r="K5" s="24"/>
      <c r="L5" s="24"/>
      <c r="M5" s="28"/>
      <c r="N5" s="29" t="s">
        <v>5</v>
      </c>
      <c r="O5" s="30"/>
      <c r="Q5" s="59">
        <v>177.4</v>
      </c>
      <c r="AJ5" s="19">
        <v>32849</v>
      </c>
      <c r="AK5" s="20">
        <v>3345.76</v>
      </c>
    </row>
    <row r="6" spans="1:37" ht="19.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3"/>
      <c r="AJ6" s="19">
        <v>33216</v>
      </c>
      <c r="AK6" s="20">
        <v>3732.5</v>
      </c>
    </row>
    <row r="7" spans="1:37" s="31" customFormat="1" ht="19.5">
      <c r="A7" s="39" t="s">
        <v>9</v>
      </c>
      <c r="B7" s="40" t="s">
        <v>10</v>
      </c>
      <c r="C7" s="40" t="s">
        <v>11</v>
      </c>
      <c r="D7" s="41" t="s">
        <v>12</v>
      </c>
      <c r="E7" s="42" t="s">
        <v>10</v>
      </c>
      <c r="F7" s="40" t="s">
        <v>11</v>
      </c>
      <c r="G7" s="41" t="s">
        <v>12</v>
      </c>
      <c r="H7" s="40" t="s">
        <v>10</v>
      </c>
      <c r="I7" s="42" t="s">
        <v>11</v>
      </c>
      <c r="J7" s="41" t="s">
        <v>12</v>
      </c>
      <c r="K7" s="43" t="s">
        <v>10</v>
      </c>
      <c r="L7" s="43" t="s">
        <v>11</v>
      </c>
      <c r="M7" s="44" t="s">
        <v>12</v>
      </c>
      <c r="N7" s="40" t="s">
        <v>11</v>
      </c>
      <c r="O7" s="43" t="s">
        <v>13</v>
      </c>
      <c r="AJ7" s="19">
        <v>33583</v>
      </c>
      <c r="AK7" s="20">
        <v>3533.17</v>
      </c>
    </row>
    <row r="8" spans="1:37" ht="19.5">
      <c r="A8" s="45"/>
      <c r="B8" s="46" t="s">
        <v>14</v>
      </c>
      <c r="C8" s="47" t="s">
        <v>15</v>
      </c>
      <c r="D8" s="48"/>
      <c r="E8" s="46" t="s">
        <v>14</v>
      </c>
      <c r="F8" s="47" t="s">
        <v>15</v>
      </c>
      <c r="G8" s="48"/>
      <c r="H8" s="46" t="s">
        <v>14</v>
      </c>
      <c r="I8" s="47" t="s">
        <v>15</v>
      </c>
      <c r="J8" s="49"/>
      <c r="K8" s="46" t="s">
        <v>14</v>
      </c>
      <c r="L8" s="47" t="s">
        <v>15</v>
      </c>
      <c r="M8" s="50"/>
      <c r="N8" s="46" t="s">
        <v>16</v>
      </c>
      <c r="O8" s="46" t="s">
        <v>15</v>
      </c>
      <c r="AJ8" s="19">
        <v>33950</v>
      </c>
      <c r="AK8" s="20">
        <v>2976.68</v>
      </c>
    </row>
    <row r="9" spans="1:37" ht="18" customHeight="1">
      <c r="A9" s="51">
        <v>2530</v>
      </c>
      <c r="B9" s="52">
        <v>185.31</v>
      </c>
      <c r="C9" s="99">
        <v>2129.6</v>
      </c>
      <c r="D9" s="54">
        <v>34571</v>
      </c>
      <c r="E9" s="55">
        <v>184.94</v>
      </c>
      <c r="F9" s="103">
        <v>2007.5</v>
      </c>
      <c r="G9" s="57">
        <v>34571</v>
      </c>
      <c r="H9" s="52" t="s">
        <v>28</v>
      </c>
      <c r="I9" s="53" t="s">
        <v>28</v>
      </c>
      <c r="J9" s="57" t="s">
        <v>28</v>
      </c>
      <c r="K9" s="98" t="s">
        <v>28</v>
      </c>
      <c r="L9" s="56" t="s">
        <v>28</v>
      </c>
      <c r="M9" s="57" t="s">
        <v>28</v>
      </c>
      <c r="N9" s="52" t="s">
        <v>28</v>
      </c>
      <c r="O9" s="58" t="s">
        <v>28</v>
      </c>
      <c r="Q9" s="59">
        <f>B9-$Q$5</f>
        <v>7.909999999999997</v>
      </c>
      <c r="R9" s="59" t="e">
        <f>H9-$Q$5</f>
        <v>#VALUE!</v>
      </c>
      <c r="AJ9" s="19">
        <v>34317</v>
      </c>
      <c r="AK9" s="20">
        <v>3542.31</v>
      </c>
    </row>
    <row r="10" spans="1:37" ht="18" customHeight="1">
      <c r="A10" s="60">
        <v>2531</v>
      </c>
      <c r="B10" s="52">
        <v>182.93</v>
      </c>
      <c r="C10" s="99">
        <v>1512</v>
      </c>
      <c r="D10" s="54">
        <v>34558</v>
      </c>
      <c r="E10" s="61">
        <v>182.81</v>
      </c>
      <c r="F10" s="99">
        <v>1445.5</v>
      </c>
      <c r="G10" s="62">
        <v>34558</v>
      </c>
      <c r="H10" s="52">
        <v>178.1</v>
      </c>
      <c r="I10" s="53">
        <v>10</v>
      </c>
      <c r="J10" s="54">
        <v>34429</v>
      </c>
      <c r="K10" s="61">
        <v>178.1</v>
      </c>
      <c r="L10" s="53">
        <v>10</v>
      </c>
      <c r="M10" s="62">
        <v>34429</v>
      </c>
      <c r="N10" s="66">
        <v>4683.91</v>
      </c>
      <c r="O10" s="58">
        <v>148.52538092700001</v>
      </c>
      <c r="Q10" s="59">
        <f aca="true" t="shared" si="0" ref="Q10:Q44">B10-$Q$5</f>
        <v>5.530000000000001</v>
      </c>
      <c r="R10" s="59">
        <f aca="true" t="shared" si="1" ref="R10:R44">H10-$Q$5</f>
        <v>0.6999999999999886</v>
      </c>
      <c r="AJ10" s="19">
        <v>34684</v>
      </c>
      <c r="AK10" s="20">
        <v>9582.02</v>
      </c>
    </row>
    <row r="11" spans="1:37" ht="18" customHeight="1">
      <c r="A11" s="60">
        <v>2532</v>
      </c>
      <c r="B11" s="52">
        <v>181.98</v>
      </c>
      <c r="C11" s="99">
        <v>828.6</v>
      </c>
      <c r="D11" s="54">
        <v>34561</v>
      </c>
      <c r="E11" s="61">
        <v>181.87</v>
      </c>
      <c r="F11" s="99">
        <v>798.9</v>
      </c>
      <c r="G11" s="62">
        <v>34561</v>
      </c>
      <c r="H11" s="52">
        <v>177.79</v>
      </c>
      <c r="I11" s="53" t="s">
        <v>17</v>
      </c>
      <c r="J11" s="54">
        <v>37400</v>
      </c>
      <c r="K11" s="61">
        <v>178.08</v>
      </c>
      <c r="L11" s="53">
        <v>7.84</v>
      </c>
      <c r="M11" s="62">
        <v>34445</v>
      </c>
      <c r="N11" s="66">
        <v>3345.76</v>
      </c>
      <c r="O11" s="58">
        <v>106.09304587199999</v>
      </c>
      <c r="Q11" s="59">
        <f t="shared" si="0"/>
        <v>4.579999999999984</v>
      </c>
      <c r="R11" s="63">
        <f t="shared" si="1"/>
        <v>0.38999999999998636</v>
      </c>
      <c r="AJ11" s="19">
        <v>35051</v>
      </c>
      <c r="AK11" s="64">
        <v>11328.82</v>
      </c>
    </row>
    <row r="12" spans="1:37" ht="18" customHeight="1">
      <c r="A12" s="60">
        <v>2533</v>
      </c>
      <c r="B12" s="52">
        <v>183.59</v>
      </c>
      <c r="C12" s="99">
        <v>1248.3</v>
      </c>
      <c r="D12" s="54">
        <v>34546</v>
      </c>
      <c r="E12" s="61">
        <v>183.51</v>
      </c>
      <c r="F12" s="99">
        <v>1226.7</v>
      </c>
      <c r="G12" s="62">
        <v>34546</v>
      </c>
      <c r="H12" s="52">
        <v>178.12</v>
      </c>
      <c r="I12" s="53">
        <v>10.6</v>
      </c>
      <c r="J12" s="54">
        <v>34448</v>
      </c>
      <c r="K12" s="61">
        <v>178.12</v>
      </c>
      <c r="L12" s="53">
        <v>10.6</v>
      </c>
      <c r="M12" s="62">
        <v>34448</v>
      </c>
      <c r="N12" s="66">
        <v>3732.5</v>
      </c>
      <c r="O12" s="58">
        <v>118.35645524999997</v>
      </c>
      <c r="Q12" s="59">
        <f t="shared" si="0"/>
        <v>6.189999999999998</v>
      </c>
      <c r="R12" s="59">
        <f t="shared" si="1"/>
        <v>0.7199999999999989</v>
      </c>
      <c r="AJ12" s="19">
        <v>35418</v>
      </c>
      <c r="AK12" s="20">
        <v>7442.43</v>
      </c>
    </row>
    <row r="13" spans="1:37" ht="18" customHeight="1">
      <c r="A13" s="60">
        <v>2534</v>
      </c>
      <c r="B13" s="52">
        <v>181.42</v>
      </c>
      <c r="C13" s="99">
        <v>730</v>
      </c>
      <c r="D13" s="54">
        <v>34573</v>
      </c>
      <c r="E13" s="61">
        <v>181.3</v>
      </c>
      <c r="F13" s="99">
        <v>700</v>
      </c>
      <c r="G13" s="62">
        <v>34573</v>
      </c>
      <c r="H13" s="52">
        <v>178.11</v>
      </c>
      <c r="I13" s="53">
        <v>7.46</v>
      </c>
      <c r="J13" s="54">
        <v>34443</v>
      </c>
      <c r="K13" s="61">
        <v>178.11</v>
      </c>
      <c r="L13" s="53">
        <v>7.46</v>
      </c>
      <c r="M13" s="62">
        <v>34443</v>
      </c>
      <c r="N13" s="66">
        <v>3533.17</v>
      </c>
      <c r="O13" s="58">
        <v>112.03576074899999</v>
      </c>
      <c r="Q13" s="59">
        <f t="shared" si="0"/>
        <v>4.019999999999982</v>
      </c>
      <c r="R13" s="59">
        <f t="shared" si="1"/>
        <v>0.710000000000008</v>
      </c>
      <c r="AJ13" s="19">
        <v>35785</v>
      </c>
      <c r="AK13" s="20">
        <v>6350.98</v>
      </c>
    </row>
    <row r="14" spans="1:37" ht="18" customHeight="1">
      <c r="A14" s="60">
        <v>2535</v>
      </c>
      <c r="B14" s="52">
        <v>182.64</v>
      </c>
      <c r="C14" s="99">
        <v>1269</v>
      </c>
      <c r="D14" s="54">
        <v>34538</v>
      </c>
      <c r="E14" s="61">
        <v>182.25</v>
      </c>
      <c r="F14" s="99">
        <v>1132.5</v>
      </c>
      <c r="G14" s="62">
        <v>34538</v>
      </c>
      <c r="H14" s="52">
        <v>178.05</v>
      </c>
      <c r="I14" s="53">
        <v>4.5</v>
      </c>
      <c r="J14" s="54">
        <v>34464</v>
      </c>
      <c r="K14" s="61">
        <v>178.05</v>
      </c>
      <c r="L14" s="53">
        <v>4.5</v>
      </c>
      <c r="M14" s="62">
        <v>34464</v>
      </c>
      <c r="N14" s="66">
        <v>2976.68</v>
      </c>
      <c r="O14" s="58">
        <v>94.389629796</v>
      </c>
      <c r="Q14" s="59">
        <f t="shared" si="0"/>
        <v>5.239999999999981</v>
      </c>
      <c r="R14" s="59">
        <f t="shared" si="1"/>
        <v>0.6500000000000057</v>
      </c>
      <c r="AJ14" s="19">
        <v>36152</v>
      </c>
      <c r="AK14" s="20">
        <v>4388.89</v>
      </c>
    </row>
    <row r="15" spans="1:37" ht="18" customHeight="1">
      <c r="A15" s="60">
        <v>2536</v>
      </c>
      <c r="B15" s="52">
        <v>183.72</v>
      </c>
      <c r="C15" s="99">
        <v>1386</v>
      </c>
      <c r="D15" s="54">
        <v>34529</v>
      </c>
      <c r="E15" s="61">
        <v>183.72</v>
      </c>
      <c r="F15" s="99">
        <v>1386</v>
      </c>
      <c r="G15" s="62">
        <v>34529</v>
      </c>
      <c r="H15" s="52">
        <v>178.1</v>
      </c>
      <c r="I15" s="53">
        <v>9.5</v>
      </c>
      <c r="J15" s="54">
        <v>34415</v>
      </c>
      <c r="K15" s="61">
        <v>178.1</v>
      </c>
      <c r="L15" s="53">
        <v>9.5</v>
      </c>
      <c r="M15" s="62">
        <v>34412</v>
      </c>
      <c r="N15" s="66">
        <v>3542.31</v>
      </c>
      <c r="O15" s="58">
        <v>112.3</v>
      </c>
      <c r="Q15" s="59">
        <f t="shared" si="0"/>
        <v>6.319999999999993</v>
      </c>
      <c r="R15" s="59">
        <f t="shared" si="1"/>
        <v>0.6999999999999886</v>
      </c>
      <c r="AJ15" s="19">
        <v>36519</v>
      </c>
      <c r="AK15" s="20">
        <v>8939.2</v>
      </c>
    </row>
    <row r="16" spans="1:37" ht="18" customHeight="1">
      <c r="A16" s="60">
        <v>2537</v>
      </c>
      <c r="B16" s="52">
        <v>187.71</v>
      </c>
      <c r="C16" s="99">
        <v>3195</v>
      </c>
      <c r="D16" s="54">
        <v>36373</v>
      </c>
      <c r="E16" s="61">
        <v>187.4</v>
      </c>
      <c r="F16" s="99">
        <v>3043</v>
      </c>
      <c r="G16" s="62">
        <v>36373</v>
      </c>
      <c r="H16" s="52">
        <v>178.11</v>
      </c>
      <c r="I16" s="53">
        <v>13.8</v>
      </c>
      <c r="J16" s="54">
        <v>36287</v>
      </c>
      <c r="K16" s="61">
        <v>178.11</v>
      </c>
      <c r="L16" s="53">
        <v>13.8</v>
      </c>
      <c r="M16" s="62">
        <v>36286</v>
      </c>
      <c r="N16" s="66">
        <v>9582.02</v>
      </c>
      <c r="O16" s="58">
        <v>303.8</v>
      </c>
      <c r="Q16" s="59">
        <f t="shared" si="0"/>
        <v>10.310000000000002</v>
      </c>
      <c r="R16" s="59">
        <f t="shared" si="1"/>
        <v>0.710000000000008</v>
      </c>
      <c r="AJ16" s="19">
        <v>36886</v>
      </c>
      <c r="AK16" s="20">
        <v>8416.79</v>
      </c>
    </row>
    <row r="17" spans="1:37" ht="18" customHeight="1">
      <c r="A17" s="60">
        <v>2538</v>
      </c>
      <c r="B17" s="65">
        <v>188.75</v>
      </c>
      <c r="C17" s="100">
        <v>4153</v>
      </c>
      <c r="D17" s="54">
        <v>35674</v>
      </c>
      <c r="E17" s="61">
        <v>188.67</v>
      </c>
      <c r="F17" s="99">
        <v>4109.8</v>
      </c>
      <c r="G17" s="62">
        <v>35674</v>
      </c>
      <c r="H17" s="52">
        <v>178.12</v>
      </c>
      <c r="I17" s="53">
        <v>14.4</v>
      </c>
      <c r="J17" s="54">
        <v>36275</v>
      </c>
      <c r="K17" s="61">
        <v>178.13</v>
      </c>
      <c r="L17" s="53">
        <v>14.4</v>
      </c>
      <c r="M17" s="62">
        <v>35544</v>
      </c>
      <c r="N17" s="66">
        <v>11328.82</v>
      </c>
      <c r="O17" s="58">
        <v>358.3</v>
      </c>
      <c r="Q17" s="63">
        <f t="shared" si="0"/>
        <v>11.349999999999994</v>
      </c>
      <c r="R17" s="59">
        <f t="shared" si="1"/>
        <v>0.7199999999999989</v>
      </c>
      <c r="AJ17" s="19">
        <v>37253</v>
      </c>
      <c r="AK17" s="64">
        <v>11232.79</v>
      </c>
    </row>
    <row r="18" spans="1:37" ht="18" customHeight="1">
      <c r="A18" s="60">
        <v>2539</v>
      </c>
      <c r="B18" s="52">
        <v>183.49</v>
      </c>
      <c r="C18" s="99">
        <v>1940.6</v>
      </c>
      <c r="D18" s="54">
        <v>36396</v>
      </c>
      <c r="E18" s="61">
        <v>183.32</v>
      </c>
      <c r="F18" s="99">
        <v>1848.8</v>
      </c>
      <c r="G18" s="62">
        <v>36396</v>
      </c>
      <c r="H18" s="52">
        <v>178.19</v>
      </c>
      <c r="I18" s="53">
        <v>19.4</v>
      </c>
      <c r="J18" s="54">
        <v>36264</v>
      </c>
      <c r="K18" s="61">
        <v>178.19</v>
      </c>
      <c r="L18" s="53">
        <v>19.4</v>
      </c>
      <c r="M18" s="62">
        <v>36264</v>
      </c>
      <c r="N18" s="66">
        <v>7442.43</v>
      </c>
      <c r="O18" s="58">
        <v>236</v>
      </c>
      <c r="Q18" s="59">
        <f t="shared" si="0"/>
        <v>6.090000000000003</v>
      </c>
      <c r="R18" s="59">
        <f t="shared" si="1"/>
        <v>0.789999999999992</v>
      </c>
      <c r="AJ18" s="19">
        <v>37620</v>
      </c>
      <c r="AK18" s="64">
        <v>11403.6</v>
      </c>
    </row>
    <row r="19" spans="1:37" ht="18" customHeight="1">
      <c r="A19" s="60">
        <v>2540</v>
      </c>
      <c r="B19" s="52">
        <v>183.93</v>
      </c>
      <c r="C19" s="99">
        <v>2053.25</v>
      </c>
      <c r="D19" s="54">
        <v>35676</v>
      </c>
      <c r="E19" s="61">
        <v>183.86</v>
      </c>
      <c r="F19" s="99">
        <v>2023.5</v>
      </c>
      <c r="G19" s="62">
        <v>36406</v>
      </c>
      <c r="H19" s="52">
        <v>178.19</v>
      </c>
      <c r="I19" s="53">
        <v>19.1</v>
      </c>
      <c r="J19" s="54">
        <v>36243</v>
      </c>
      <c r="K19" s="61">
        <v>178.19</v>
      </c>
      <c r="L19" s="53">
        <v>19.1</v>
      </c>
      <c r="M19" s="62">
        <v>36243</v>
      </c>
      <c r="N19" s="66">
        <v>6350.98</v>
      </c>
      <c r="O19" s="58">
        <v>201.4</v>
      </c>
      <c r="Q19" s="59">
        <f t="shared" si="0"/>
        <v>6.530000000000001</v>
      </c>
      <c r="R19" s="59">
        <f t="shared" si="1"/>
        <v>0.789999999999992</v>
      </c>
      <c r="AJ19" s="19">
        <v>37622</v>
      </c>
      <c r="AK19" s="20">
        <v>8375.12</v>
      </c>
    </row>
    <row r="20" spans="1:37" ht="18" customHeight="1">
      <c r="A20" s="60">
        <v>2541</v>
      </c>
      <c r="B20" s="52">
        <v>183.06</v>
      </c>
      <c r="C20" s="99">
        <v>1634.4</v>
      </c>
      <c r="D20" s="54">
        <v>36049</v>
      </c>
      <c r="E20" s="61">
        <v>182.88</v>
      </c>
      <c r="F20" s="99">
        <v>1564.2</v>
      </c>
      <c r="G20" s="62">
        <v>36049</v>
      </c>
      <c r="H20" s="52">
        <v>178.13</v>
      </c>
      <c r="I20" s="53">
        <v>13.8</v>
      </c>
      <c r="J20" s="54">
        <v>36239</v>
      </c>
      <c r="K20" s="61">
        <v>178.13</v>
      </c>
      <c r="L20" s="53">
        <v>13.8</v>
      </c>
      <c r="M20" s="62">
        <v>36239</v>
      </c>
      <c r="N20" s="66">
        <v>4388.89</v>
      </c>
      <c r="O20" s="58">
        <v>139.2</v>
      </c>
      <c r="Q20" s="59">
        <f t="shared" si="0"/>
        <v>5.659999999999997</v>
      </c>
      <c r="R20" s="59">
        <f t="shared" si="1"/>
        <v>0.7299999999999898</v>
      </c>
      <c r="AJ20" s="19">
        <v>37988</v>
      </c>
      <c r="AK20" s="20">
        <v>8728.01</v>
      </c>
    </row>
    <row r="21" spans="1:37" ht="18" customHeight="1">
      <c r="A21" s="60">
        <v>2542</v>
      </c>
      <c r="B21" s="52">
        <v>185.47</v>
      </c>
      <c r="C21" s="99">
        <v>2505.9</v>
      </c>
      <c r="D21" s="54">
        <v>37147</v>
      </c>
      <c r="E21" s="61">
        <v>185.31</v>
      </c>
      <c r="F21" s="99">
        <v>2447</v>
      </c>
      <c r="G21" s="62">
        <v>37147</v>
      </c>
      <c r="H21" s="52">
        <v>178.15</v>
      </c>
      <c r="I21" s="53">
        <v>14</v>
      </c>
      <c r="J21" s="54">
        <v>36985</v>
      </c>
      <c r="K21" s="61">
        <v>178.15</v>
      </c>
      <c r="L21" s="53">
        <v>14</v>
      </c>
      <c r="M21" s="62">
        <v>36985</v>
      </c>
      <c r="N21" s="66">
        <v>8939.2</v>
      </c>
      <c r="O21" s="58">
        <v>283</v>
      </c>
      <c r="Q21" s="59">
        <f t="shared" si="0"/>
        <v>8.069999999999993</v>
      </c>
      <c r="R21" s="59">
        <f t="shared" si="1"/>
        <v>0.75</v>
      </c>
      <c r="AJ21" s="19">
        <v>38354</v>
      </c>
      <c r="AK21" s="20">
        <v>8075.376</v>
      </c>
    </row>
    <row r="22" spans="1:37" ht="18" customHeight="1">
      <c r="A22" s="60">
        <v>2543</v>
      </c>
      <c r="B22" s="52">
        <f>177.39+7.94</f>
        <v>185.32999999999998</v>
      </c>
      <c r="C22" s="99">
        <v>2493.2</v>
      </c>
      <c r="D22" s="54">
        <v>37086</v>
      </c>
      <c r="E22" s="61">
        <v>185.29</v>
      </c>
      <c r="F22" s="99">
        <v>2474.2</v>
      </c>
      <c r="G22" s="62">
        <v>37086</v>
      </c>
      <c r="H22" s="52">
        <f>177.39+0.58</f>
        <v>177.97</v>
      </c>
      <c r="I22" s="53">
        <v>11.4</v>
      </c>
      <c r="J22" s="54">
        <v>37005</v>
      </c>
      <c r="K22" s="61">
        <v>178</v>
      </c>
      <c r="L22" s="53">
        <v>13</v>
      </c>
      <c r="M22" s="62">
        <v>37005</v>
      </c>
      <c r="N22" s="66">
        <v>8416.79</v>
      </c>
      <c r="O22" s="58">
        <v>266.9</v>
      </c>
      <c r="Q22" s="59">
        <f t="shared" si="0"/>
        <v>7.929999999999978</v>
      </c>
      <c r="R22" s="59">
        <f t="shared" si="1"/>
        <v>0.5699999999999932</v>
      </c>
      <c r="AJ22" s="19">
        <v>38720</v>
      </c>
      <c r="AK22" s="20">
        <v>8356.132800000001</v>
      </c>
    </row>
    <row r="23" spans="1:37" ht="18" customHeight="1">
      <c r="A23" s="60">
        <v>2544</v>
      </c>
      <c r="B23" s="52">
        <v>186.49</v>
      </c>
      <c r="C23" s="99">
        <v>2796.09</v>
      </c>
      <c r="D23" s="54">
        <v>37480</v>
      </c>
      <c r="E23" s="61">
        <v>185.79</v>
      </c>
      <c r="F23" s="99">
        <v>2526.2</v>
      </c>
      <c r="G23" s="62">
        <v>37480</v>
      </c>
      <c r="H23" s="52">
        <v>178.04</v>
      </c>
      <c r="I23" s="53">
        <v>19</v>
      </c>
      <c r="J23" s="54">
        <v>37372</v>
      </c>
      <c r="K23" s="61">
        <v>178.04</v>
      </c>
      <c r="L23" s="53">
        <v>18.1</v>
      </c>
      <c r="M23" s="62">
        <v>37376</v>
      </c>
      <c r="N23" s="66">
        <v>11232.79</v>
      </c>
      <c r="O23" s="58">
        <v>356.2</v>
      </c>
      <c r="Q23" s="59">
        <f t="shared" si="0"/>
        <v>9.090000000000003</v>
      </c>
      <c r="R23" s="59">
        <f t="shared" si="1"/>
        <v>0.6399999999999864</v>
      </c>
      <c r="AJ23" s="19">
        <v>39086</v>
      </c>
      <c r="AK23" s="20">
        <v>6048.8</v>
      </c>
    </row>
    <row r="24" spans="1:37" ht="18" customHeight="1">
      <c r="A24" s="60">
        <v>2545</v>
      </c>
      <c r="B24" s="52">
        <v>183.88</v>
      </c>
      <c r="C24" s="99">
        <v>2296</v>
      </c>
      <c r="D24" s="54">
        <v>37460</v>
      </c>
      <c r="E24" s="61">
        <v>183.78</v>
      </c>
      <c r="F24" s="99">
        <v>2251</v>
      </c>
      <c r="G24" s="62">
        <v>37509</v>
      </c>
      <c r="H24" s="52">
        <v>178</v>
      </c>
      <c r="I24" s="53">
        <v>14</v>
      </c>
      <c r="J24" s="54">
        <v>37354</v>
      </c>
      <c r="K24" s="61">
        <v>178.02</v>
      </c>
      <c r="L24" s="53">
        <v>17</v>
      </c>
      <c r="M24" s="62">
        <v>37357</v>
      </c>
      <c r="N24" s="66">
        <v>11403.6</v>
      </c>
      <c r="O24" s="58">
        <v>361.60473492</v>
      </c>
      <c r="Q24" s="59">
        <f t="shared" si="0"/>
        <v>6.47999999999999</v>
      </c>
      <c r="R24" s="59">
        <f t="shared" si="1"/>
        <v>0.5999999999999943</v>
      </c>
      <c r="AJ24" s="19">
        <v>39452</v>
      </c>
      <c r="AK24" s="67">
        <v>10482.81</v>
      </c>
    </row>
    <row r="25" spans="1:37" ht="18" customHeight="1">
      <c r="A25" s="60">
        <v>2546</v>
      </c>
      <c r="B25" s="52">
        <v>184.37</v>
      </c>
      <c r="C25" s="99">
        <v>2274.4</v>
      </c>
      <c r="D25" s="54">
        <v>37460</v>
      </c>
      <c r="E25" s="61">
        <v>183.79</v>
      </c>
      <c r="F25" s="99">
        <v>2034.9</v>
      </c>
      <c r="G25" s="62">
        <v>37461</v>
      </c>
      <c r="H25" s="52">
        <v>177.94</v>
      </c>
      <c r="I25" s="53">
        <v>14.6</v>
      </c>
      <c r="J25" s="54">
        <v>37346</v>
      </c>
      <c r="K25" s="61">
        <v>177.94</v>
      </c>
      <c r="L25" s="53">
        <v>14.6</v>
      </c>
      <c r="M25" s="62">
        <v>37346</v>
      </c>
      <c r="N25" s="66">
        <v>8375.12</v>
      </c>
      <c r="O25" s="58">
        <v>265.57</v>
      </c>
      <c r="Q25" s="59">
        <f t="shared" si="0"/>
        <v>6.969999999999999</v>
      </c>
      <c r="R25" s="59">
        <f t="shared" si="1"/>
        <v>0.539999999999992</v>
      </c>
      <c r="AJ25" s="19">
        <v>39818</v>
      </c>
      <c r="AK25" s="68"/>
    </row>
    <row r="26" spans="1:37" ht="18" customHeight="1">
      <c r="A26" s="60">
        <v>2547</v>
      </c>
      <c r="B26" s="52">
        <v>185.5</v>
      </c>
      <c r="C26" s="99">
        <v>1832.5</v>
      </c>
      <c r="D26" s="54">
        <v>38243</v>
      </c>
      <c r="E26" s="61">
        <v>185.36</v>
      </c>
      <c r="F26" s="99">
        <v>1801</v>
      </c>
      <c r="G26" s="62">
        <v>38243</v>
      </c>
      <c r="H26" s="61">
        <v>177.93</v>
      </c>
      <c r="I26" s="53">
        <v>16.5</v>
      </c>
      <c r="J26" s="62">
        <v>38048</v>
      </c>
      <c r="K26" s="61">
        <v>177.93</v>
      </c>
      <c r="L26" s="53">
        <v>16.5</v>
      </c>
      <c r="M26" s="62">
        <v>38048</v>
      </c>
      <c r="N26" s="66">
        <v>8728.01</v>
      </c>
      <c r="O26" s="58">
        <v>276.76</v>
      </c>
      <c r="Q26" s="59">
        <f t="shared" si="0"/>
        <v>8.099999999999994</v>
      </c>
      <c r="R26" s="59">
        <f t="shared" si="1"/>
        <v>0.5300000000000011</v>
      </c>
      <c r="AJ26" s="19">
        <v>40184</v>
      </c>
      <c r="AK26" s="68">
        <v>8302.23</v>
      </c>
    </row>
    <row r="27" spans="1:18" ht="18" customHeight="1">
      <c r="A27" s="60">
        <v>2548</v>
      </c>
      <c r="B27" s="52">
        <v>184.83</v>
      </c>
      <c r="C27" s="99">
        <v>2107.8</v>
      </c>
      <c r="D27" s="54">
        <v>38578</v>
      </c>
      <c r="E27" s="61">
        <v>184.67</v>
      </c>
      <c r="F27" s="99">
        <v>2050.2</v>
      </c>
      <c r="G27" s="62">
        <v>38578</v>
      </c>
      <c r="H27" s="61">
        <v>177.92</v>
      </c>
      <c r="I27" s="53">
        <v>13</v>
      </c>
      <c r="J27" s="62">
        <v>38468</v>
      </c>
      <c r="K27" s="61">
        <v>177.92</v>
      </c>
      <c r="L27" s="53">
        <v>13</v>
      </c>
      <c r="M27" s="62">
        <v>38468</v>
      </c>
      <c r="N27" s="66">
        <v>8075.376</v>
      </c>
      <c r="O27" s="58">
        <v>256.06849315068496</v>
      </c>
      <c r="Q27" s="59">
        <f t="shared" si="0"/>
        <v>7.430000000000007</v>
      </c>
      <c r="R27" s="59">
        <f t="shared" si="1"/>
        <v>0.5199999999999818</v>
      </c>
    </row>
    <row r="28" spans="1:18" ht="18" customHeight="1">
      <c r="A28" s="60">
        <v>2549</v>
      </c>
      <c r="B28" s="52">
        <f>10.25+Q5</f>
        <v>187.65</v>
      </c>
      <c r="C28" s="99">
        <v>3034.75</v>
      </c>
      <c r="D28" s="54">
        <v>38586</v>
      </c>
      <c r="E28" s="61">
        <f>10.15+Q5</f>
        <v>187.55</v>
      </c>
      <c r="F28" s="99">
        <v>2999.25</v>
      </c>
      <c r="G28" s="62">
        <v>38586</v>
      </c>
      <c r="H28" s="52">
        <f>0.49+Q5</f>
        <v>177.89000000000001</v>
      </c>
      <c r="I28" s="53">
        <v>17.95</v>
      </c>
      <c r="J28" s="62">
        <v>38442</v>
      </c>
      <c r="K28" s="61">
        <f>0.49+Q5</f>
        <v>177.89000000000001</v>
      </c>
      <c r="L28" s="53">
        <v>17.95</v>
      </c>
      <c r="M28" s="62">
        <v>38442</v>
      </c>
      <c r="N28" s="66">
        <v>8356.132800000001</v>
      </c>
      <c r="O28" s="58">
        <v>264.97046424816006</v>
      </c>
      <c r="Q28" s="59">
        <f t="shared" si="0"/>
        <v>10.25</v>
      </c>
      <c r="R28" s="59">
        <f t="shared" si="1"/>
        <v>0.4900000000000091</v>
      </c>
    </row>
    <row r="29" spans="1:18" ht="18" customHeight="1">
      <c r="A29" s="60">
        <v>2550</v>
      </c>
      <c r="B29" s="52">
        <f>Q5+5.66</f>
        <v>183.06</v>
      </c>
      <c r="C29" s="99">
        <v>1490.7</v>
      </c>
      <c r="D29" s="54">
        <v>38567</v>
      </c>
      <c r="E29" s="61">
        <v>182.51</v>
      </c>
      <c r="F29" s="99">
        <v>1304.75</v>
      </c>
      <c r="G29" s="62">
        <v>38567</v>
      </c>
      <c r="H29" s="52">
        <f>Q5+0.44</f>
        <v>177.84</v>
      </c>
      <c r="I29" s="53">
        <v>12</v>
      </c>
      <c r="J29" s="62">
        <v>38451</v>
      </c>
      <c r="K29" s="61">
        <v>177.84</v>
      </c>
      <c r="L29" s="53">
        <v>12</v>
      </c>
      <c r="M29" s="62">
        <v>38454</v>
      </c>
      <c r="N29" s="66">
        <v>6048.8</v>
      </c>
      <c r="O29" s="58">
        <f aca="true" t="shared" si="2" ref="O29:O44">N29*0.0317097</f>
        <v>191.80563336</v>
      </c>
      <c r="Q29" s="59">
        <f t="shared" si="0"/>
        <v>5.659999999999997</v>
      </c>
      <c r="R29" s="59">
        <f t="shared" si="1"/>
        <v>0.4399999999999977</v>
      </c>
    </row>
    <row r="30" spans="1:18" ht="18" customHeight="1">
      <c r="A30" s="60">
        <v>2551</v>
      </c>
      <c r="B30" s="69">
        <v>185.53</v>
      </c>
      <c r="C30" s="101">
        <v>2355.8</v>
      </c>
      <c r="D30" s="54">
        <v>38573</v>
      </c>
      <c r="E30" s="71">
        <v>185.41</v>
      </c>
      <c r="F30" s="101">
        <v>2312.6</v>
      </c>
      <c r="G30" s="62">
        <v>38573</v>
      </c>
      <c r="H30" s="69">
        <v>177.86</v>
      </c>
      <c r="I30" s="70">
        <v>14</v>
      </c>
      <c r="J30" s="62">
        <v>38442</v>
      </c>
      <c r="K30" s="71">
        <v>177.87</v>
      </c>
      <c r="L30" s="70">
        <v>15</v>
      </c>
      <c r="M30" s="62">
        <v>38442</v>
      </c>
      <c r="N30" s="72">
        <v>10482.81</v>
      </c>
      <c r="O30" s="58">
        <f t="shared" si="2"/>
        <v>332.406760257</v>
      </c>
      <c r="Q30" s="59">
        <f t="shared" si="0"/>
        <v>8.129999999999995</v>
      </c>
      <c r="R30" s="59">
        <f t="shared" si="1"/>
        <v>0.46000000000000796</v>
      </c>
    </row>
    <row r="31" spans="1:19" ht="18" customHeight="1">
      <c r="A31" s="73">
        <v>2552</v>
      </c>
      <c r="B31" s="74">
        <v>183.15</v>
      </c>
      <c r="C31" s="102">
        <v>651</v>
      </c>
      <c r="D31" s="76">
        <v>38547</v>
      </c>
      <c r="E31" s="77">
        <v>182.93</v>
      </c>
      <c r="F31" s="102">
        <v>620.2</v>
      </c>
      <c r="G31" s="78">
        <v>38540</v>
      </c>
      <c r="H31" s="74">
        <v>177.8</v>
      </c>
      <c r="I31" s="75">
        <v>3.6</v>
      </c>
      <c r="J31" s="78">
        <v>38467</v>
      </c>
      <c r="K31" s="79">
        <v>177.81</v>
      </c>
      <c r="L31" s="75">
        <v>3.6</v>
      </c>
      <c r="M31" s="78">
        <v>38468</v>
      </c>
      <c r="N31" s="104">
        <v>2386.21</v>
      </c>
      <c r="O31" s="80">
        <f t="shared" si="2"/>
        <v>75.666003237</v>
      </c>
      <c r="Q31" s="96">
        <f t="shared" si="0"/>
        <v>5.75</v>
      </c>
      <c r="R31" s="96">
        <f t="shared" si="1"/>
        <v>0.4000000000000057</v>
      </c>
      <c r="S31" s="97"/>
    </row>
    <row r="32" spans="1:18" ht="18" customHeight="1">
      <c r="A32" s="60">
        <v>2553</v>
      </c>
      <c r="B32" s="69">
        <v>185.7</v>
      </c>
      <c r="C32" s="101">
        <v>3115</v>
      </c>
      <c r="D32" s="54">
        <v>38231</v>
      </c>
      <c r="E32" s="81">
        <v>185.52</v>
      </c>
      <c r="F32" s="101">
        <v>3016.8</v>
      </c>
      <c r="G32" s="62">
        <v>38246</v>
      </c>
      <c r="H32" s="82">
        <v>177.83</v>
      </c>
      <c r="I32" s="83">
        <v>5.35</v>
      </c>
      <c r="J32" s="84">
        <v>40309</v>
      </c>
      <c r="K32" s="71">
        <v>177.83</v>
      </c>
      <c r="L32" s="70">
        <v>5.35</v>
      </c>
      <c r="M32" s="85">
        <v>40309</v>
      </c>
      <c r="N32" s="72">
        <v>8302.23</v>
      </c>
      <c r="O32" s="58">
        <f t="shared" si="2"/>
        <v>263.261222631</v>
      </c>
      <c r="Q32" s="59">
        <f t="shared" si="0"/>
        <v>8.299999999999983</v>
      </c>
      <c r="R32" s="59">
        <f t="shared" si="1"/>
        <v>0.4300000000000068</v>
      </c>
    </row>
    <row r="33" spans="1:18" ht="18" customHeight="1">
      <c r="A33" s="60">
        <v>2554</v>
      </c>
      <c r="B33" s="69">
        <v>187.87</v>
      </c>
      <c r="C33" s="101">
        <v>3593.7</v>
      </c>
      <c r="D33" s="54">
        <v>40721</v>
      </c>
      <c r="E33" s="71">
        <v>187.797</v>
      </c>
      <c r="F33" s="101">
        <v>3558</v>
      </c>
      <c r="G33" s="62">
        <v>40721</v>
      </c>
      <c r="H33" s="69">
        <v>177.809</v>
      </c>
      <c r="I33" s="70">
        <v>14.3</v>
      </c>
      <c r="J33" s="84">
        <v>40629</v>
      </c>
      <c r="K33" s="71">
        <v>177.81</v>
      </c>
      <c r="L33" s="70">
        <v>14.3</v>
      </c>
      <c r="M33" s="85">
        <v>40629</v>
      </c>
      <c r="N33" s="72">
        <v>13829.81</v>
      </c>
      <c r="O33" s="58">
        <f t="shared" si="2"/>
        <v>438.539126157</v>
      </c>
      <c r="Q33" s="59">
        <f t="shared" si="0"/>
        <v>10.469999999999999</v>
      </c>
      <c r="R33" s="59">
        <f t="shared" si="1"/>
        <v>0.4089999999999918</v>
      </c>
    </row>
    <row r="34" spans="1:18" ht="18" customHeight="1">
      <c r="A34" s="60">
        <v>2555</v>
      </c>
      <c r="B34" s="69">
        <v>183.86</v>
      </c>
      <c r="C34" s="101">
        <v>1540.6</v>
      </c>
      <c r="D34" s="54">
        <v>41131</v>
      </c>
      <c r="E34" s="81">
        <v>183.51</v>
      </c>
      <c r="F34" s="101">
        <v>1415.28</v>
      </c>
      <c r="G34" s="62">
        <v>41132</v>
      </c>
      <c r="H34" s="82">
        <v>177.77</v>
      </c>
      <c r="I34" s="70">
        <v>32.4</v>
      </c>
      <c r="J34" s="84">
        <v>40994</v>
      </c>
      <c r="K34" s="71">
        <v>177.785</v>
      </c>
      <c r="L34" s="70">
        <v>34.8</v>
      </c>
      <c r="M34" s="85">
        <v>40994</v>
      </c>
      <c r="N34" s="72">
        <v>5257.11</v>
      </c>
      <c r="O34" s="58">
        <f t="shared" si="2"/>
        <v>166.701380967</v>
      </c>
      <c r="Q34" s="86">
        <f t="shared" si="0"/>
        <v>6.460000000000008</v>
      </c>
      <c r="R34" s="59">
        <f t="shared" si="1"/>
        <v>0.37000000000000455</v>
      </c>
    </row>
    <row r="35" spans="1:18" ht="18" customHeight="1">
      <c r="A35" s="60">
        <v>2556</v>
      </c>
      <c r="B35" s="69">
        <v>184.55</v>
      </c>
      <c r="C35" s="101">
        <v>1632.5</v>
      </c>
      <c r="D35" s="54">
        <v>41485</v>
      </c>
      <c r="E35" s="81">
        <v>184.39</v>
      </c>
      <c r="F35" s="101">
        <v>1586.1</v>
      </c>
      <c r="G35" s="62">
        <v>41485</v>
      </c>
      <c r="H35" s="82">
        <v>177.74</v>
      </c>
      <c r="I35" s="70">
        <v>28.2</v>
      </c>
      <c r="J35" s="84">
        <v>41381</v>
      </c>
      <c r="K35" s="71">
        <v>177.74</v>
      </c>
      <c r="L35" s="70">
        <v>28.2</v>
      </c>
      <c r="M35" s="85">
        <v>41381</v>
      </c>
      <c r="N35" s="72">
        <v>5143.830912</v>
      </c>
      <c r="O35" s="58">
        <f t="shared" si="2"/>
        <v>163.1093350702464</v>
      </c>
      <c r="Q35" s="86">
        <f t="shared" si="0"/>
        <v>7.150000000000006</v>
      </c>
      <c r="R35" s="59">
        <f t="shared" si="1"/>
        <v>0.3400000000000034</v>
      </c>
    </row>
    <row r="36" spans="1:18" ht="18" customHeight="1">
      <c r="A36" s="60">
        <v>2557</v>
      </c>
      <c r="B36" s="69">
        <v>183.83</v>
      </c>
      <c r="C36" s="101">
        <v>1592.54</v>
      </c>
      <c r="D36" s="54">
        <v>41881</v>
      </c>
      <c r="E36" s="81">
        <v>183.51</v>
      </c>
      <c r="F36" s="101">
        <v>1464.42</v>
      </c>
      <c r="G36" s="62">
        <v>41881</v>
      </c>
      <c r="H36" s="82">
        <v>177.89</v>
      </c>
      <c r="I36" s="70">
        <v>29</v>
      </c>
      <c r="J36" s="84">
        <v>41717</v>
      </c>
      <c r="K36" s="71">
        <v>177.89</v>
      </c>
      <c r="L36" s="70">
        <v>29</v>
      </c>
      <c r="M36" s="85">
        <v>41717</v>
      </c>
      <c r="N36" s="72">
        <v>5067.3</v>
      </c>
      <c r="O36" s="87">
        <f t="shared" si="2"/>
        <v>160.68256281</v>
      </c>
      <c r="Q36" s="86">
        <f t="shared" si="0"/>
        <v>6.430000000000007</v>
      </c>
      <c r="R36" s="86">
        <f t="shared" si="1"/>
        <v>0.4899999999999807</v>
      </c>
    </row>
    <row r="37" spans="1:18" ht="18" customHeight="1">
      <c r="A37" s="60">
        <v>2558</v>
      </c>
      <c r="B37" s="69">
        <v>182.46</v>
      </c>
      <c r="C37" s="101">
        <v>1094.5</v>
      </c>
      <c r="D37" s="54">
        <v>42220</v>
      </c>
      <c r="E37" s="71">
        <v>182.26</v>
      </c>
      <c r="F37" s="101">
        <v>1030.9</v>
      </c>
      <c r="G37" s="62">
        <v>42220</v>
      </c>
      <c r="H37" s="69">
        <v>177.8</v>
      </c>
      <c r="I37" s="70">
        <v>12</v>
      </c>
      <c r="J37" s="84">
        <v>42089</v>
      </c>
      <c r="K37" s="71">
        <v>177.8</v>
      </c>
      <c r="L37" s="70">
        <v>12</v>
      </c>
      <c r="M37" s="85">
        <v>42089</v>
      </c>
      <c r="N37" s="72">
        <v>3875.66</v>
      </c>
      <c r="O37" s="87">
        <f t="shared" si="2"/>
        <v>122.896015902</v>
      </c>
      <c r="Q37" s="86">
        <f t="shared" si="0"/>
        <v>5.060000000000002</v>
      </c>
      <c r="R37" s="59">
        <f t="shared" si="1"/>
        <v>0.4000000000000057</v>
      </c>
    </row>
    <row r="38" spans="1:18" ht="18" customHeight="1">
      <c r="A38" s="60">
        <v>2559</v>
      </c>
      <c r="B38" s="69">
        <v>186.67</v>
      </c>
      <c r="C38" s="101">
        <v>2354.5</v>
      </c>
      <c r="D38" s="54">
        <v>42598</v>
      </c>
      <c r="E38" s="71">
        <v>186.58</v>
      </c>
      <c r="F38" s="101">
        <v>2323</v>
      </c>
      <c r="G38" s="62">
        <v>42598</v>
      </c>
      <c r="H38" s="82">
        <v>177.57</v>
      </c>
      <c r="I38" s="83">
        <v>8.72</v>
      </c>
      <c r="J38" s="84">
        <v>42457</v>
      </c>
      <c r="K38" s="71">
        <v>177.587</v>
      </c>
      <c r="L38" s="70">
        <v>9.3</v>
      </c>
      <c r="M38" s="85">
        <v>42457</v>
      </c>
      <c r="N38" s="72">
        <v>6189.47</v>
      </c>
      <c r="O38" s="87">
        <f t="shared" si="2"/>
        <v>196.266236859</v>
      </c>
      <c r="Q38" s="86">
        <f t="shared" si="0"/>
        <v>9.269999999999982</v>
      </c>
      <c r="R38" s="86">
        <f t="shared" si="1"/>
        <v>0.1699999999999875</v>
      </c>
    </row>
    <row r="39" spans="1:18" ht="18" customHeight="1">
      <c r="A39" s="60">
        <v>2560</v>
      </c>
      <c r="B39" s="69">
        <v>185.85</v>
      </c>
      <c r="C39" s="101">
        <v>2154</v>
      </c>
      <c r="D39" s="54">
        <v>42934</v>
      </c>
      <c r="E39" s="81">
        <v>184.66</v>
      </c>
      <c r="F39" s="101">
        <v>1783.3</v>
      </c>
      <c r="G39" s="62">
        <v>42934</v>
      </c>
      <c r="H39" s="69">
        <v>176.9</v>
      </c>
      <c r="I39" s="83">
        <v>10.47</v>
      </c>
      <c r="J39" s="84">
        <v>43169</v>
      </c>
      <c r="K39" s="71">
        <v>176.9</v>
      </c>
      <c r="L39" s="70">
        <v>10.47</v>
      </c>
      <c r="M39" s="85">
        <v>43169</v>
      </c>
      <c r="N39" s="72">
        <v>6326.37</v>
      </c>
      <c r="O39" s="87">
        <f t="shared" si="2"/>
        <v>200.607294789</v>
      </c>
      <c r="Q39" s="86">
        <f t="shared" si="0"/>
        <v>8.449999999999989</v>
      </c>
      <c r="R39" s="59">
        <f t="shared" si="1"/>
        <v>-0.5</v>
      </c>
    </row>
    <row r="40" spans="1:18" ht="18" customHeight="1">
      <c r="A40" s="60">
        <v>2561</v>
      </c>
      <c r="B40" s="69">
        <v>186.62</v>
      </c>
      <c r="C40" s="101">
        <v>2463.7</v>
      </c>
      <c r="D40" s="54">
        <v>43331</v>
      </c>
      <c r="E40" s="71">
        <v>186.551</v>
      </c>
      <c r="F40" s="101">
        <v>2440.5</v>
      </c>
      <c r="G40" s="62">
        <v>43331</v>
      </c>
      <c r="H40" s="69">
        <v>176.87</v>
      </c>
      <c r="I40" s="70">
        <v>29.9</v>
      </c>
      <c r="J40" s="84">
        <v>241522</v>
      </c>
      <c r="K40" s="71">
        <v>176.893</v>
      </c>
      <c r="L40" s="70">
        <v>31.3</v>
      </c>
      <c r="M40" s="85">
        <v>241522</v>
      </c>
      <c r="N40" s="72">
        <v>9289.58</v>
      </c>
      <c r="O40" s="87">
        <f t="shared" si="2"/>
        <v>294.569794926</v>
      </c>
      <c r="Q40" s="86">
        <f t="shared" si="0"/>
        <v>9.219999999999999</v>
      </c>
      <c r="R40" s="59">
        <f t="shared" si="1"/>
        <v>-0.5300000000000011</v>
      </c>
    </row>
    <row r="41" spans="1:18" ht="18" customHeight="1">
      <c r="A41" s="60">
        <v>2562</v>
      </c>
      <c r="B41" s="69">
        <v>184.37</v>
      </c>
      <c r="C41" s="101">
        <v>1937.1</v>
      </c>
      <c r="D41" s="54">
        <v>43695</v>
      </c>
      <c r="E41" s="71">
        <v>184.106</v>
      </c>
      <c r="F41" s="101">
        <v>1851.3</v>
      </c>
      <c r="G41" s="62">
        <v>43695</v>
      </c>
      <c r="H41" s="69">
        <v>176.87</v>
      </c>
      <c r="I41" s="70">
        <v>30.6</v>
      </c>
      <c r="J41" s="84">
        <v>241903</v>
      </c>
      <c r="K41" s="71">
        <v>176.88</v>
      </c>
      <c r="L41" s="70">
        <v>31.4</v>
      </c>
      <c r="M41" s="85">
        <v>242268</v>
      </c>
      <c r="N41" s="72">
        <v>4816.86</v>
      </c>
      <c r="O41" s="87">
        <f t="shared" si="2"/>
        <v>152.74118554199998</v>
      </c>
      <c r="Q41" s="86">
        <f t="shared" si="0"/>
        <v>6.969999999999999</v>
      </c>
      <c r="R41" s="59">
        <f t="shared" si="1"/>
        <v>-0.5300000000000011</v>
      </c>
    </row>
    <row r="42" spans="1:18" ht="18" customHeight="1">
      <c r="A42" s="60">
        <v>2563</v>
      </c>
      <c r="B42" s="69">
        <v>187.35</v>
      </c>
      <c r="C42" s="101">
        <v>3288.5</v>
      </c>
      <c r="D42" s="54">
        <v>44065</v>
      </c>
      <c r="E42" s="71">
        <v>186.913</v>
      </c>
      <c r="F42" s="101">
        <v>3090.5</v>
      </c>
      <c r="G42" s="62">
        <v>44065</v>
      </c>
      <c r="H42" s="69">
        <v>177.18</v>
      </c>
      <c r="I42" s="70">
        <v>5.48</v>
      </c>
      <c r="J42" s="84">
        <v>242306</v>
      </c>
      <c r="K42" s="71">
        <v>177.18</v>
      </c>
      <c r="L42" s="70">
        <v>5.48</v>
      </c>
      <c r="M42" s="85">
        <v>242306</v>
      </c>
      <c r="N42" s="72">
        <v>4741.64</v>
      </c>
      <c r="O42" s="87">
        <f t="shared" si="2"/>
        <v>150.35598190800002</v>
      </c>
      <c r="Q42" s="86">
        <f t="shared" si="0"/>
        <v>9.949999999999989</v>
      </c>
      <c r="R42" s="59">
        <f t="shared" si="1"/>
        <v>-0.21999999999999886</v>
      </c>
    </row>
    <row r="43" spans="1:18" ht="18" customHeight="1">
      <c r="A43" s="60">
        <v>2564</v>
      </c>
      <c r="B43" s="69">
        <v>183.5</v>
      </c>
      <c r="C43" s="101">
        <v>1430</v>
      </c>
      <c r="D43" s="54">
        <v>44362</v>
      </c>
      <c r="E43" s="71">
        <v>183.001</v>
      </c>
      <c r="F43" s="101">
        <v>1281</v>
      </c>
      <c r="G43" s="62">
        <v>44362</v>
      </c>
      <c r="H43" s="69">
        <v>177.18</v>
      </c>
      <c r="I43" s="70">
        <v>13.6</v>
      </c>
      <c r="J43" s="84">
        <v>242962</v>
      </c>
      <c r="K43" s="71">
        <v>177.199</v>
      </c>
      <c r="L43" s="70">
        <v>14.5</v>
      </c>
      <c r="M43" s="85">
        <v>242614</v>
      </c>
      <c r="N43" s="72">
        <v>3158.05</v>
      </c>
      <c r="O43" s="87">
        <f t="shared" si="2"/>
        <v>100.140818085</v>
      </c>
      <c r="Q43" s="59">
        <f t="shared" si="0"/>
        <v>6.099999999999994</v>
      </c>
      <c r="R43" s="59">
        <f t="shared" si="1"/>
        <v>-0.21999999999999886</v>
      </c>
    </row>
    <row r="44" spans="1:18" ht="18" customHeight="1">
      <c r="A44" s="60">
        <v>2565</v>
      </c>
      <c r="B44" s="69">
        <v>185.15</v>
      </c>
      <c r="C44" s="101">
        <v>2135.5</v>
      </c>
      <c r="D44" s="54">
        <v>44786</v>
      </c>
      <c r="E44" s="71">
        <v>184.782</v>
      </c>
      <c r="F44" s="101">
        <v>2008.2</v>
      </c>
      <c r="G44" s="62">
        <v>44786</v>
      </c>
      <c r="H44" s="69">
        <v>177.13</v>
      </c>
      <c r="I44" s="70">
        <v>5.47</v>
      </c>
      <c r="J44" s="84">
        <v>243341</v>
      </c>
      <c r="K44" s="71">
        <v>177.13</v>
      </c>
      <c r="L44" s="70">
        <v>5.47</v>
      </c>
      <c r="M44" s="85">
        <v>243342</v>
      </c>
      <c r="N44" s="72">
        <v>5790.2</v>
      </c>
      <c r="O44" s="87">
        <f t="shared" si="2"/>
        <v>183.60550494</v>
      </c>
      <c r="Q44" s="86">
        <f t="shared" si="0"/>
        <v>7.75</v>
      </c>
      <c r="R44" s="59">
        <f t="shared" si="1"/>
        <v>-0.27000000000001023</v>
      </c>
    </row>
    <row r="45" spans="1:18" ht="18" customHeight="1">
      <c r="A45" s="60"/>
      <c r="B45" s="69"/>
      <c r="C45" s="101"/>
      <c r="D45" s="54"/>
      <c r="E45" s="71"/>
      <c r="F45" s="101"/>
      <c r="G45" s="62"/>
      <c r="H45" s="69"/>
      <c r="I45" s="70"/>
      <c r="J45" s="84"/>
      <c r="K45" s="71"/>
      <c r="L45" s="70"/>
      <c r="M45" s="85"/>
      <c r="N45" s="72"/>
      <c r="O45" s="87"/>
      <c r="Q45" s="86"/>
      <c r="R45" s="59"/>
    </row>
    <row r="46" spans="1:18" ht="18" customHeight="1">
      <c r="A46" s="60"/>
      <c r="B46" s="69"/>
      <c r="C46" s="101"/>
      <c r="D46" s="54"/>
      <c r="E46" s="81"/>
      <c r="F46" s="101"/>
      <c r="G46" s="62"/>
      <c r="H46" s="69"/>
      <c r="I46" s="83"/>
      <c r="J46" s="84"/>
      <c r="K46" s="71"/>
      <c r="L46" s="70"/>
      <c r="M46" s="85"/>
      <c r="N46" s="72"/>
      <c r="O46" s="87"/>
      <c r="Q46" s="86"/>
      <c r="R46" s="59"/>
    </row>
    <row r="47" spans="1:18" ht="18" customHeight="1">
      <c r="A47" s="127" t="s">
        <v>3</v>
      </c>
      <c r="B47" s="52">
        <f>MAX(B32:B46,B9:B30)</f>
        <v>188.75</v>
      </c>
      <c r="C47" s="99">
        <f>MAX(C32:C46,C9:C30)</f>
        <v>4153</v>
      </c>
      <c r="D47" s="54">
        <v>233270</v>
      </c>
      <c r="E47" s="61">
        <f>MAX(E32:E46,E9:E30)</f>
        <v>188.67</v>
      </c>
      <c r="F47" s="99">
        <f>MAX(F32:F46,F9:F30)</f>
        <v>4109.8</v>
      </c>
      <c r="G47" s="62">
        <v>233270</v>
      </c>
      <c r="H47" s="52">
        <f>MAX(H32:H46,H10:H30)</f>
        <v>178.19</v>
      </c>
      <c r="I47" s="53">
        <f>MAX(I32:I46,I12:I30,I10)</f>
        <v>32.4</v>
      </c>
      <c r="J47" s="84">
        <v>239320</v>
      </c>
      <c r="K47" s="61">
        <f>MAX(K32:K46,K10:K30)</f>
        <v>178.19</v>
      </c>
      <c r="L47" s="53">
        <f>MAX(L32:L46,L10:L30)</f>
        <v>34.8</v>
      </c>
      <c r="M47" s="85">
        <v>239320</v>
      </c>
      <c r="N47" s="66">
        <f>MAX(N32:N46,N10:N30)</f>
        <v>13829.81</v>
      </c>
      <c r="O47" s="58">
        <f>MAX(O32:O46,O10:O30)</f>
        <v>438.539126157</v>
      </c>
      <c r="Q47" s="86"/>
      <c r="R47" s="86"/>
    </row>
    <row r="48" spans="1:18" ht="18" customHeight="1">
      <c r="A48" s="127" t="s">
        <v>13</v>
      </c>
      <c r="B48" s="52">
        <f>AVERAGE(B32:B46,B9:B30)</f>
        <v>184.812</v>
      </c>
      <c r="C48" s="99">
        <f>AVERAGE(C32:C46,C9:C30)</f>
        <v>2102.8294285714287</v>
      </c>
      <c r="D48" s="128"/>
      <c r="E48" s="61">
        <f>AVERAGE(E32:E46,E9:E30)</f>
        <v>184.55914285714286</v>
      </c>
      <c r="F48" s="99">
        <f>AVERAGE(F32:F46,F9:F30)</f>
        <v>2009.6228571428571</v>
      </c>
      <c r="G48" s="129"/>
      <c r="H48" s="52">
        <f>AVERAGE(H32:H46,H10:H30)</f>
        <v>177.79673529411764</v>
      </c>
      <c r="I48" s="53">
        <f>AVERAGE(I32:I46,I12:I30,I10)</f>
        <v>14.984848484848483</v>
      </c>
      <c r="J48" s="54"/>
      <c r="K48" s="61">
        <f>AVERAGE(K32:K46,K10:K30)</f>
        <v>177.80982352941177</v>
      </c>
      <c r="L48" s="53">
        <f>AVERAGE(L32:L46,L10:L30)</f>
        <v>15.091764705882353</v>
      </c>
      <c r="M48" s="62"/>
      <c r="N48" s="66">
        <f>AVERAGE(N32:N46,N10:N30)</f>
        <v>6845.712050352941</v>
      </c>
      <c r="O48" s="58">
        <f>AVERAGE(O32:O46,O10:O30)</f>
        <v>217.03420056223797</v>
      </c>
      <c r="Q48" s="86"/>
      <c r="R48" s="86"/>
    </row>
    <row r="49" spans="1:18" ht="18" customHeight="1">
      <c r="A49" s="127" t="s">
        <v>4</v>
      </c>
      <c r="B49" s="52">
        <f>MIN(B32:B46,B9:B30)</f>
        <v>181.42</v>
      </c>
      <c r="C49" s="137">
        <f>MIN(C32:C46,C9:C30)</f>
        <v>730</v>
      </c>
      <c r="D49" s="54">
        <v>231804</v>
      </c>
      <c r="E49" s="61">
        <f>MIN(E32:E46,E9:E30)</f>
        <v>181.3</v>
      </c>
      <c r="F49" s="99">
        <f>MIN(F32:F46,F9:F30)</f>
        <v>700</v>
      </c>
      <c r="G49" s="62">
        <v>231804</v>
      </c>
      <c r="H49" s="52">
        <f>MIN(H32:H46,H10:H30)</f>
        <v>176.87</v>
      </c>
      <c r="I49" s="53">
        <f>MIN(I32:I46,I12:I30,I10)</f>
        <v>4.5</v>
      </c>
      <c r="J49" s="54">
        <v>232060</v>
      </c>
      <c r="K49" s="61">
        <f>MIN(K32:K46,K10:K30)</f>
        <v>176.88</v>
      </c>
      <c r="L49" s="53">
        <f>MIN(L32:L46,L10:L30)</f>
        <v>4.5</v>
      </c>
      <c r="M49" s="62">
        <v>232060</v>
      </c>
      <c r="N49" s="66">
        <f>MIN(N32:N46,N10:N30)</f>
        <v>2976.68</v>
      </c>
      <c r="O49" s="58">
        <f>MIN(O32:O46,O10:O30)</f>
        <v>94.389629796</v>
      </c>
      <c r="Q49" s="86"/>
      <c r="R49" s="86"/>
    </row>
    <row r="50" spans="1:18" ht="19.5" customHeight="1">
      <c r="A50" s="132" t="s">
        <v>29</v>
      </c>
      <c r="B50" s="131"/>
      <c r="D50" s="133"/>
      <c r="E50" s="130"/>
      <c r="F50" s="131"/>
      <c r="G50" s="133"/>
      <c r="H50" s="130"/>
      <c r="I50" s="130"/>
      <c r="J50" s="134"/>
      <c r="K50" s="131"/>
      <c r="L50" s="131"/>
      <c r="M50" s="134"/>
      <c r="N50" s="131"/>
      <c r="O50" s="131"/>
      <c r="Q50" s="86"/>
      <c r="R50" s="86"/>
    </row>
    <row r="51" spans="1:18" ht="18" customHeight="1">
      <c r="A51" s="135"/>
      <c r="B51" s="88" t="s">
        <v>26</v>
      </c>
      <c r="D51" s="136"/>
      <c r="E51" s="135"/>
      <c r="F51" s="68"/>
      <c r="G51" s="136"/>
      <c r="H51" s="135"/>
      <c r="I51" s="135"/>
      <c r="J51" s="136"/>
      <c r="K51" s="68"/>
      <c r="L51" s="68"/>
      <c r="M51" s="136"/>
      <c r="N51" s="68"/>
      <c r="O51" s="68"/>
      <c r="Q51" s="86"/>
      <c r="R51" s="86"/>
    </row>
    <row r="52" spans="2:18" ht="19.5">
      <c r="B52" s="1"/>
      <c r="C52" s="1"/>
      <c r="F52" s="1"/>
      <c r="H52" s="1"/>
      <c r="I52" s="1"/>
      <c r="K52" s="1"/>
      <c r="L52" s="1"/>
      <c r="Q52" s="86"/>
      <c r="R52" s="86"/>
    </row>
    <row r="53" spans="17:18" ht="19.5">
      <c r="Q53" s="86"/>
      <c r="R53" s="86"/>
    </row>
    <row r="56" ht="19.5">
      <c r="D56" s="88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40">
      <selection activeCell="AG46" sqref="AG46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9.16015625" style="1" customWidth="1"/>
    <col min="25" max="25" width="9.66015625" style="1" customWidth="1"/>
    <col min="26" max="26" width="10.66015625" style="1" customWidth="1"/>
    <col min="27" max="27" width="7.66015625" style="1" customWidth="1"/>
    <col min="28" max="28" width="11.16015625" style="1" customWidth="1"/>
    <col min="29" max="29" width="7.66015625" style="1" customWidth="1"/>
    <col min="30" max="16384" width="9.33203125" style="1" customWidth="1"/>
  </cols>
  <sheetData>
    <row r="2" spans="28:29" ht="18.75">
      <c r="AB2" s="90">
        <v>177.4</v>
      </c>
      <c r="AC2" s="5" t="s">
        <v>22</v>
      </c>
    </row>
    <row r="3" spans="24:28" ht="18.75">
      <c r="X3" s="138" t="s">
        <v>18</v>
      </c>
      <c r="Y3" s="92" t="s">
        <v>19</v>
      </c>
      <c r="Z3" s="93" t="s">
        <v>23</v>
      </c>
      <c r="AA3" s="92" t="s">
        <v>21</v>
      </c>
      <c r="AB3" s="93" t="s">
        <v>25</v>
      </c>
    </row>
    <row r="4" spans="24:28" ht="18.75">
      <c r="X4" s="139"/>
      <c r="Y4" s="94" t="s">
        <v>20</v>
      </c>
      <c r="Z4" s="95" t="s">
        <v>24</v>
      </c>
      <c r="AA4" s="94" t="s">
        <v>20</v>
      </c>
      <c r="AB4" s="95" t="s">
        <v>24</v>
      </c>
    </row>
    <row r="5" spans="24:29" ht="18.75">
      <c r="X5" s="124">
        <v>2530</v>
      </c>
      <c r="Y5" s="106">
        <v>7.91</v>
      </c>
      <c r="Z5" s="107">
        <v>2129.6</v>
      </c>
      <c r="AA5" s="108"/>
      <c r="AB5" s="109"/>
      <c r="AC5" s="91"/>
    </row>
    <row r="6" spans="24:29" ht="18.75">
      <c r="X6" s="124">
        <v>2531</v>
      </c>
      <c r="Y6" s="106">
        <v>5.53</v>
      </c>
      <c r="Z6" s="107">
        <v>1512</v>
      </c>
      <c r="AA6" s="110"/>
      <c r="AB6" s="111"/>
      <c r="AC6" s="91"/>
    </row>
    <row r="7" spans="24:29" ht="18.75">
      <c r="X7" s="124">
        <v>2532</v>
      </c>
      <c r="Y7" s="106">
        <v>4.579999999999984</v>
      </c>
      <c r="Z7" s="107">
        <v>828.6</v>
      </c>
      <c r="AA7" s="110"/>
      <c r="AB7" s="112"/>
      <c r="AC7" s="91"/>
    </row>
    <row r="8" spans="24:29" ht="18.75">
      <c r="X8" s="124">
        <v>2533</v>
      </c>
      <c r="Y8" s="106">
        <v>6.19</v>
      </c>
      <c r="Z8" s="107">
        <v>1248.3</v>
      </c>
      <c r="AA8" s="110"/>
      <c r="AB8" s="112"/>
      <c r="AC8" s="91"/>
    </row>
    <row r="9" spans="24:29" ht="18.75">
      <c r="X9" s="124">
        <v>2534</v>
      </c>
      <c r="Y9" s="106">
        <v>4.019999999999982</v>
      </c>
      <c r="Z9" s="107">
        <v>730</v>
      </c>
      <c r="AA9" s="110"/>
      <c r="AB9" s="112"/>
      <c r="AC9" s="91"/>
    </row>
    <row r="10" spans="24:29" ht="18.75">
      <c r="X10" s="125">
        <v>2535</v>
      </c>
      <c r="Y10" s="106">
        <v>5.239999999999981</v>
      </c>
      <c r="Z10" s="107">
        <v>1269</v>
      </c>
      <c r="AA10" s="110"/>
      <c r="AB10" s="112"/>
      <c r="AC10" s="91"/>
    </row>
    <row r="11" spans="24:29" ht="18.75">
      <c r="X11" s="125">
        <v>2536</v>
      </c>
      <c r="Y11" s="106">
        <v>6.319999999999993</v>
      </c>
      <c r="Z11" s="107">
        <v>1386</v>
      </c>
      <c r="AA11" s="110"/>
      <c r="AB11" s="112"/>
      <c r="AC11" s="91"/>
    </row>
    <row r="12" spans="24:29" ht="18.75">
      <c r="X12" s="124">
        <v>2537</v>
      </c>
      <c r="Y12" s="106">
        <v>10.31</v>
      </c>
      <c r="Z12" s="107">
        <v>3195</v>
      </c>
      <c r="AA12" s="110"/>
      <c r="AB12" s="112"/>
      <c r="AC12" s="91"/>
    </row>
    <row r="13" spans="24:29" ht="18.75">
      <c r="X13" s="124">
        <v>2538</v>
      </c>
      <c r="Y13" s="106">
        <v>11.35</v>
      </c>
      <c r="Z13" s="107">
        <v>4153</v>
      </c>
      <c r="AA13" s="110"/>
      <c r="AB13" s="112"/>
      <c r="AC13" s="91"/>
    </row>
    <row r="14" spans="24:29" ht="18.75">
      <c r="X14" s="124">
        <v>2539</v>
      </c>
      <c r="Y14" s="106">
        <v>6.09</v>
      </c>
      <c r="Z14" s="107">
        <v>1940.6</v>
      </c>
      <c r="AA14" s="110"/>
      <c r="AB14" s="112"/>
      <c r="AC14" s="91"/>
    </row>
    <row r="15" spans="24:29" ht="18.75">
      <c r="X15" s="124">
        <v>2540</v>
      </c>
      <c r="Y15" s="106">
        <v>6.53</v>
      </c>
      <c r="Z15" s="107">
        <v>2053.25</v>
      </c>
      <c r="AA15" s="110"/>
      <c r="AB15" s="112"/>
      <c r="AC15" s="91"/>
    </row>
    <row r="16" spans="24:29" ht="18.75">
      <c r="X16" s="124">
        <v>2541</v>
      </c>
      <c r="Y16" s="106">
        <v>5.66</v>
      </c>
      <c r="Z16" s="107">
        <v>1634.4</v>
      </c>
      <c r="AA16" s="110"/>
      <c r="AB16" s="112"/>
      <c r="AC16" s="91"/>
    </row>
    <row r="17" spans="24:29" ht="18.75">
      <c r="X17" s="124">
        <v>2542</v>
      </c>
      <c r="Y17" s="106">
        <v>8.069999999999993</v>
      </c>
      <c r="Z17" s="107">
        <v>2505.9</v>
      </c>
      <c r="AA17" s="110"/>
      <c r="AB17" s="112"/>
      <c r="AC17" s="91"/>
    </row>
    <row r="18" spans="24:29" ht="18.75">
      <c r="X18" s="124">
        <v>2543</v>
      </c>
      <c r="Y18" s="106">
        <v>7.930000000000007</v>
      </c>
      <c r="Z18" s="107">
        <v>2493.2</v>
      </c>
      <c r="AA18" s="110"/>
      <c r="AB18" s="112"/>
      <c r="AC18" s="91"/>
    </row>
    <row r="19" spans="24:29" ht="18.75">
      <c r="X19" s="124">
        <v>2544</v>
      </c>
      <c r="Y19" s="106">
        <v>9.09</v>
      </c>
      <c r="Z19" s="107">
        <v>2796.09</v>
      </c>
      <c r="AA19" s="110"/>
      <c r="AB19" s="112"/>
      <c r="AC19" s="91"/>
    </row>
    <row r="20" spans="24:29" ht="18.75">
      <c r="X20" s="124">
        <v>2545</v>
      </c>
      <c r="Y20" s="106">
        <v>6.47999999999999</v>
      </c>
      <c r="Z20" s="107">
        <v>2296</v>
      </c>
      <c r="AA20" s="110"/>
      <c r="AB20" s="112"/>
      <c r="AC20" s="91"/>
    </row>
    <row r="21" spans="24:29" ht="18.75">
      <c r="X21" s="124">
        <v>2546</v>
      </c>
      <c r="Y21" s="106">
        <v>6.97</v>
      </c>
      <c r="Z21" s="107">
        <v>2274.4</v>
      </c>
      <c r="AA21" s="110"/>
      <c r="AB21" s="112"/>
      <c r="AC21" s="91"/>
    </row>
    <row r="22" spans="24:29" ht="18.75">
      <c r="X22" s="124">
        <v>2547</v>
      </c>
      <c r="Y22" s="106">
        <v>8.099999999999994</v>
      </c>
      <c r="Z22" s="107">
        <v>1832.5</v>
      </c>
      <c r="AA22" s="110"/>
      <c r="AB22" s="112"/>
      <c r="AC22" s="91"/>
    </row>
    <row r="23" spans="24:29" ht="18.75">
      <c r="X23" s="124">
        <v>2548</v>
      </c>
      <c r="Y23" s="106">
        <v>7.430000000000007</v>
      </c>
      <c r="Z23" s="107">
        <v>2107.8</v>
      </c>
      <c r="AA23" s="110"/>
      <c r="AB23" s="112"/>
      <c r="AC23" s="91"/>
    </row>
    <row r="24" spans="24:29" ht="18.75">
      <c r="X24" s="124">
        <v>2549</v>
      </c>
      <c r="Y24" s="106">
        <v>10.25</v>
      </c>
      <c r="Z24" s="107">
        <v>3034.75</v>
      </c>
      <c r="AA24" s="110"/>
      <c r="AB24" s="112"/>
      <c r="AC24" s="91"/>
    </row>
    <row r="25" spans="24:29" ht="18.75">
      <c r="X25" s="124">
        <v>2550</v>
      </c>
      <c r="Y25" s="106">
        <v>5.66</v>
      </c>
      <c r="Z25" s="107">
        <v>1490.7</v>
      </c>
      <c r="AA25" s="110"/>
      <c r="AB25" s="112"/>
      <c r="AC25" s="91"/>
    </row>
    <row r="26" spans="24:29" ht="18.75">
      <c r="X26" s="124">
        <v>2551</v>
      </c>
      <c r="Y26" s="106">
        <v>8.13</v>
      </c>
      <c r="Z26" s="107">
        <v>2355.8</v>
      </c>
      <c r="AA26" s="110"/>
      <c r="AB26" s="112"/>
      <c r="AC26" s="91"/>
    </row>
    <row r="27" spans="24:29" ht="18.75">
      <c r="X27" s="124">
        <v>2552</v>
      </c>
      <c r="Y27" s="106">
        <v>5.75</v>
      </c>
      <c r="Z27" s="107" t="s">
        <v>28</v>
      </c>
      <c r="AA27" s="110"/>
      <c r="AB27" s="112"/>
      <c r="AC27" s="91"/>
    </row>
    <row r="28" spans="24:29" ht="18.75">
      <c r="X28" s="126">
        <v>2553</v>
      </c>
      <c r="Y28" s="115">
        <v>8.3</v>
      </c>
      <c r="Z28" s="116">
        <v>3115</v>
      </c>
      <c r="AA28" s="110"/>
      <c r="AB28" s="112"/>
      <c r="AC28" s="91"/>
    </row>
    <row r="29" spans="24:29" ht="18.75">
      <c r="X29" s="124">
        <v>2554</v>
      </c>
      <c r="Y29" s="106">
        <v>10.47</v>
      </c>
      <c r="Z29" s="107">
        <v>3593.7</v>
      </c>
      <c r="AA29" s="110"/>
      <c r="AB29" s="112"/>
      <c r="AC29" s="91"/>
    </row>
    <row r="30" spans="24:29" ht="18.75">
      <c r="X30" s="126">
        <v>2555</v>
      </c>
      <c r="Y30" s="106">
        <v>6.46</v>
      </c>
      <c r="Z30" s="107">
        <v>1540.6</v>
      </c>
      <c r="AA30" s="110"/>
      <c r="AB30" s="112"/>
      <c r="AC30" s="91"/>
    </row>
    <row r="31" spans="24:29" ht="18.75">
      <c r="X31" s="124">
        <v>2556</v>
      </c>
      <c r="Y31" s="106">
        <v>7.15</v>
      </c>
      <c r="Z31" s="107">
        <v>1632.5</v>
      </c>
      <c r="AA31" s="110"/>
      <c r="AB31" s="112"/>
      <c r="AC31" s="91"/>
    </row>
    <row r="32" spans="24:29" ht="18.75">
      <c r="X32" s="126">
        <v>2557</v>
      </c>
      <c r="Y32" s="106">
        <v>6.43</v>
      </c>
      <c r="Z32" s="107">
        <v>1592.54</v>
      </c>
      <c r="AA32" s="110"/>
      <c r="AB32" s="112"/>
      <c r="AC32" s="91"/>
    </row>
    <row r="33" spans="24:29" ht="18.75">
      <c r="X33" s="124">
        <v>2558</v>
      </c>
      <c r="Y33" s="106">
        <v>5.06</v>
      </c>
      <c r="Z33" s="107">
        <v>1094.5</v>
      </c>
      <c r="AA33" s="110"/>
      <c r="AB33" s="112"/>
      <c r="AC33" s="91"/>
    </row>
    <row r="34" spans="24:29" ht="18.75">
      <c r="X34" s="126">
        <v>2559</v>
      </c>
      <c r="Y34" s="106">
        <v>9.27</v>
      </c>
      <c r="Z34" s="107">
        <v>2354.5</v>
      </c>
      <c r="AA34" s="110"/>
      <c r="AB34" s="112"/>
      <c r="AC34" s="91"/>
    </row>
    <row r="35" spans="24:29" ht="18.75">
      <c r="X35" s="124">
        <v>2560</v>
      </c>
      <c r="Y35" s="106">
        <v>8.45</v>
      </c>
      <c r="Z35" s="107">
        <v>2154</v>
      </c>
      <c r="AA35" s="110"/>
      <c r="AB35" s="112"/>
      <c r="AC35" s="91"/>
    </row>
    <row r="36" spans="24:29" ht="18.75">
      <c r="X36" s="126">
        <v>2561</v>
      </c>
      <c r="Y36" s="106">
        <v>9.22</v>
      </c>
      <c r="Z36" s="107">
        <v>2463.7</v>
      </c>
      <c r="AA36" s="110"/>
      <c r="AB36" s="112"/>
      <c r="AC36" s="91"/>
    </row>
    <row r="37" spans="24:29" ht="18.75">
      <c r="X37" s="124">
        <v>2562</v>
      </c>
      <c r="Y37" s="106">
        <v>6.97</v>
      </c>
      <c r="Z37" s="107">
        <v>1937.1</v>
      </c>
      <c r="AA37" s="110"/>
      <c r="AB37" s="112"/>
      <c r="AC37" s="91"/>
    </row>
    <row r="38" spans="24:29" ht="18.75">
      <c r="X38" s="126">
        <v>2563</v>
      </c>
      <c r="Y38" s="106">
        <v>9.95</v>
      </c>
      <c r="Z38" s="107">
        <v>3288.5</v>
      </c>
      <c r="AA38" s="110"/>
      <c r="AB38" s="112"/>
      <c r="AC38" s="91"/>
    </row>
    <row r="39" spans="24:29" ht="18.75">
      <c r="X39" s="124">
        <v>2564</v>
      </c>
      <c r="Y39" s="106">
        <v>6.1</v>
      </c>
      <c r="Z39" s="107">
        <v>1430</v>
      </c>
      <c r="AA39" s="110"/>
      <c r="AB39" s="112"/>
      <c r="AC39" s="91"/>
    </row>
    <row r="40" spans="24:29" ht="18.75">
      <c r="X40" s="126">
        <v>2565</v>
      </c>
      <c r="Y40" s="106">
        <v>7.75</v>
      </c>
      <c r="Z40" s="107">
        <v>2135.5</v>
      </c>
      <c r="AA40" s="110"/>
      <c r="AB40" s="112"/>
      <c r="AC40" s="91"/>
    </row>
    <row r="41" spans="24:29" ht="18.75">
      <c r="X41" s="105"/>
      <c r="Y41" s="106"/>
      <c r="Z41" s="112"/>
      <c r="AA41" s="110"/>
      <c r="AB41" s="112"/>
      <c r="AC41" s="91"/>
    </row>
    <row r="42" spans="24:29" ht="18.75">
      <c r="X42" s="105"/>
      <c r="Y42" s="110"/>
      <c r="Z42" s="112"/>
      <c r="AA42" s="110"/>
      <c r="AB42" s="112"/>
      <c r="AC42" s="91"/>
    </row>
    <row r="43" spans="24:29" ht="18.75">
      <c r="X43" s="105"/>
      <c r="Y43" s="110"/>
      <c r="Z43" s="112"/>
      <c r="AA43" s="110"/>
      <c r="AB43" s="112"/>
      <c r="AC43" s="91"/>
    </row>
    <row r="44" spans="24:29" ht="18.75">
      <c r="X44" s="105"/>
      <c r="Y44" s="110"/>
      <c r="Z44" s="112"/>
      <c r="AA44" s="110"/>
      <c r="AB44" s="112"/>
      <c r="AC44" s="91"/>
    </row>
    <row r="45" spans="24:29" ht="18.75">
      <c r="X45" s="105"/>
      <c r="Y45" s="110"/>
      <c r="Z45" s="112"/>
      <c r="AA45" s="110"/>
      <c r="AB45" s="112"/>
      <c r="AC45" s="91"/>
    </row>
    <row r="46" spans="24:29" ht="18.75">
      <c r="X46" s="105"/>
      <c r="Y46" s="110"/>
      <c r="Z46" s="112"/>
      <c r="AA46" s="110"/>
      <c r="AB46" s="112"/>
      <c r="AC46" s="91"/>
    </row>
    <row r="47" spans="24:29" ht="18.75">
      <c r="X47" s="105"/>
      <c r="Y47" s="110"/>
      <c r="Z47" s="112"/>
      <c r="AA47" s="110"/>
      <c r="AB47" s="112"/>
      <c r="AC47" s="91"/>
    </row>
    <row r="48" spans="24:29" ht="18.75">
      <c r="X48" s="105"/>
      <c r="Y48" s="110"/>
      <c r="Z48" s="112"/>
      <c r="AA48" s="110"/>
      <c r="AB48" s="112"/>
      <c r="AC48" s="91"/>
    </row>
    <row r="49" spans="24:29" ht="18.75">
      <c r="X49" s="105"/>
      <c r="Y49" s="110"/>
      <c r="Z49" s="112"/>
      <c r="AA49" s="110"/>
      <c r="AB49" s="112"/>
      <c r="AC49" s="91"/>
    </row>
    <row r="50" spans="24:29" ht="18.75">
      <c r="X50" s="105"/>
      <c r="Y50" s="110"/>
      <c r="Z50" s="112"/>
      <c r="AA50" s="110"/>
      <c r="AB50" s="112"/>
      <c r="AC50" s="91"/>
    </row>
    <row r="51" spans="24:29" ht="18.75">
      <c r="X51" s="105"/>
      <c r="Y51" s="110"/>
      <c r="Z51" s="112"/>
      <c r="AA51" s="110"/>
      <c r="AB51" s="112"/>
      <c r="AC51" s="91"/>
    </row>
    <row r="52" spans="24:29" ht="18.75">
      <c r="X52" s="105"/>
      <c r="Y52" s="110"/>
      <c r="Z52" s="112"/>
      <c r="AA52" s="110"/>
      <c r="AB52" s="112"/>
      <c r="AC52" s="91"/>
    </row>
    <row r="53" spans="24:29" ht="18.75">
      <c r="X53" s="105"/>
      <c r="Y53" s="110"/>
      <c r="Z53" s="112"/>
      <c r="AA53" s="110"/>
      <c r="AB53" s="112"/>
      <c r="AC53" s="91"/>
    </row>
    <row r="54" spans="24:29" ht="18.75">
      <c r="X54" s="105"/>
      <c r="Y54" s="110"/>
      <c r="Z54" s="112"/>
      <c r="AA54" s="110"/>
      <c r="AB54" s="112"/>
      <c r="AC54" s="91"/>
    </row>
    <row r="55" spans="3:29" ht="18.75">
      <c r="C55" s="88" t="s">
        <v>27</v>
      </c>
      <c r="X55" s="105"/>
      <c r="Y55" s="110"/>
      <c r="Z55" s="112"/>
      <c r="AA55" s="110"/>
      <c r="AB55" s="112"/>
      <c r="AC55" s="91"/>
    </row>
    <row r="56" spans="24:29" ht="18.75">
      <c r="X56" s="105"/>
      <c r="Y56" s="110"/>
      <c r="Z56" s="112"/>
      <c r="AA56" s="110"/>
      <c r="AB56" s="112"/>
      <c r="AC56" s="91"/>
    </row>
    <row r="57" spans="24:29" ht="18.75">
      <c r="X57" s="105"/>
      <c r="Y57" s="110"/>
      <c r="Z57" s="112"/>
      <c r="AA57" s="110"/>
      <c r="AB57" s="112"/>
      <c r="AC57" s="91"/>
    </row>
    <row r="58" spans="24:29" ht="18.75">
      <c r="X58" s="105"/>
      <c r="Y58" s="110"/>
      <c r="Z58" s="112"/>
      <c r="AA58" s="110"/>
      <c r="AB58" s="112"/>
      <c r="AC58" s="91"/>
    </row>
    <row r="59" spans="24:29" ht="18.75">
      <c r="X59" s="105"/>
      <c r="Y59" s="110"/>
      <c r="Z59" s="112"/>
      <c r="AA59" s="110"/>
      <c r="AB59" s="112"/>
      <c r="AC59" s="91"/>
    </row>
    <row r="60" spans="24:29" ht="18.75">
      <c r="X60" s="105"/>
      <c r="Y60" s="110"/>
      <c r="Z60" s="112"/>
      <c r="AA60" s="110"/>
      <c r="AB60" s="112"/>
      <c r="AC60" s="91"/>
    </row>
    <row r="61" spans="24:29" ht="18.75">
      <c r="X61" s="105"/>
      <c r="Y61" s="110"/>
      <c r="Z61" s="112"/>
      <c r="AA61" s="110"/>
      <c r="AB61" s="112"/>
      <c r="AC61" s="91"/>
    </row>
    <row r="62" spans="24:29" ht="18.75">
      <c r="X62" s="105"/>
      <c r="Y62" s="110"/>
      <c r="Z62" s="112"/>
      <c r="AA62" s="110"/>
      <c r="AB62" s="112"/>
      <c r="AC62" s="91"/>
    </row>
    <row r="63" spans="24:29" ht="18.75">
      <c r="X63" s="105"/>
      <c r="Y63" s="110"/>
      <c r="Z63" s="112"/>
      <c r="AA63" s="110"/>
      <c r="AB63" s="112"/>
      <c r="AC63" s="91"/>
    </row>
    <row r="64" spans="24:29" ht="18.75">
      <c r="X64" s="105"/>
      <c r="Y64" s="110"/>
      <c r="Z64" s="112"/>
      <c r="AA64" s="110"/>
      <c r="AB64" s="112"/>
      <c r="AC64" s="91"/>
    </row>
    <row r="65" spans="24:29" ht="18.75">
      <c r="X65" s="105"/>
      <c r="Y65" s="110"/>
      <c r="Z65" s="112"/>
      <c r="AA65" s="110"/>
      <c r="AB65" s="112"/>
      <c r="AC65" s="91"/>
    </row>
    <row r="66" spans="24:29" ht="18.75">
      <c r="X66" s="105"/>
      <c r="Y66" s="110"/>
      <c r="Z66" s="112"/>
      <c r="AA66" s="110"/>
      <c r="AB66" s="112"/>
      <c r="AC66" s="91"/>
    </row>
    <row r="67" spans="24:29" ht="18.75">
      <c r="X67" s="105"/>
      <c r="Y67" s="110"/>
      <c r="Z67" s="112"/>
      <c r="AA67" s="110"/>
      <c r="AB67" s="112"/>
      <c r="AC67" s="91"/>
    </row>
    <row r="68" spans="24:29" ht="18.75">
      <c r="X68" s="105"/>
      <c r="Y68" s="110"/>
      <c r="Z68" s="112"/>
      <c r="AA68" s="110"/>
      <c r="AB68" s="112"/>
      <c r="AC68" s="91"/>
    </row>
    <row r="69" spans="24:29" ht="18.75">
      <c r="X69" s="105"/>
      <c r="Y69" s="110"/>
      <c r="Z69" s="112"/>
      <c r="AA69" s="110"/>
      <c r="AB69" s="112"/>
      <c r="AC69" s="91"/>
    </row>
    <row r="70" spans="24:29" ht="18.75">
      <c r="X70" s="105"/>
      <c r="Y70" s="110"/>
      <c r="Z70" s="112"/>
      <c r="AA70" s="110"/>
      <c r="AB70" s="112"/>
      <c r="AC70" s="91"/>
    </row>
    <row r="71" spans="24:29" ht="18.75">
      <c r="X71" s="105"/>
      <c r="Y71" s="106"/>
      <c r="Z71" s="107"/>
      <c r="AA71" s="110"/>
      <c r="AB71" s="112"/>
      <c r="AC71" s="91"/>
    </row>
    <row r="72" spans="24:29" ht="18.75">
      <c r="X72" s="105"/>
      <c r="Y72" s="106"/>
      <c r="Z72" s="107"/>
      <c r="AA72" s="110"/>
      <c r="AB72" s="112"/>
      <c r="AC72" s="91"/>
    </row>
    <row r="73" spans="24:29" ht="18.75">
      <c r="X73" s="105"/>
      <c r="Y73" s="106"/>
      <c r="Z73" s="107"/>
      <c r="AA73" s="110"/>
      <c r="AB73" s="112"/>
      <c r="AC73" s="91"/>
    </row>
    <row r="74" spans="24:29" ht="18.75">
      <c r="X74" s="105"/>
      <c r="Y74" s="106"/>
      <c r="Z74" s="107"/>
      <c r="AA74" s="110"/>
      <c r="AB74" s="112"/>
      <c r="AC74" s="91"/>
    </row>
    <row r="75" spans="24:29" ht="18.75">
      <c r="X75" s="105"/>
      <c r="Y75" s="106"/>
      <c r="Z75" s="107"/>
      <c r="AA75" s="110"/>
      <c r="AB75" s="112"/>
      <c r="AC75" s="91"/>
    </row>
    <row r="76" spans="24:29" ht="18.75">
      <c r="X76" s="113"/>
      <c r="Y76" s="106"/>
      <c r="Z76" s="107"/>
      <c r="AA76" s="110"/>
      <c r="AB76" s="112"/>
      <c r="AC76" s="91"/>
    </row>
    <row r="77" spans="24:29" ht="18.75">
      <c r="X77" s="113"/>
      <c r="Y77" s="106"/>
      <c r="Z77" s="107"/>
      <c r="AA77" s="110"/>
      <c r="AB77" s="112"/>
      <c r="AC77" s="91"/>
    </row>
    <row r="78" spans="24:29" ht="18.75">
      <c r="X78" s="105"/>
      <c r="Y78" s="106"/>
      <c r="Z78" s="107"/>
      <c r="AA78" s="110"/>
      <c r="AB78" s="112"/>
      <c r="AC78" s="91"/>
    </row>
    <row r="79" spans="24:29" ht="18.75">
      <c r="X79" s="105"/>
      <c r="Y79" s="106"/>
      <c r="Z79" s="107"/>
      <c r="AA79" s="110"/>
      <c r="AB79" s="112"/>
      <c r="AC79" s="91"/>
    </row>
    <row r="80" spans="24:29" ht="18.75">
      <c r="X80" s="105"/>
      <c r="Y80" s="106"/>
      <c r="Z80" s="107"/>
      <c r="AA80" s="110"/>
      <c r="AB80" s="112"/>
      <c r="AC80" s="91"/>
    </row>
    <row r="81" spans="24:29" ht="18.75">
      <c r="X81" s="105"/>
      <c r="Y81" s="106"/>
      <c r="Z81" s="107"/>
      <c r="AA81" s="110"/>
      <c r="AB81" s="112"/>
      <c r="AC81" s="91"/>
    </row>
    <row r="82" spans="24:29" ht="18.75">
      <c r="X82" s="105"/>
      <c r="Y82" s="106"/>
      <c r="Z82" s="107"/>
      <c r="AA82" s="110"/>
      <c r="AB82" s="112"/>
      <c r="AC82" s="91"/>
    </row>
    <row r="83" spans="24:29" ht="18.75">
      <c r="X83" s="105"/>
      <c r="Y83" s="106"/>
      <c r="Z83" s="107"/>
      <c r="AA83" s="110"/>
      <c r="AB83" s="112"/>
      <c r="AC83" s="91"/>
    </row>
    <row r="84" spans="24:29" ht="18.75">
      <c r="X84" s="105"/>
      <c r="Y84" s="106"/>
      <c r="Z84" s="107"/>
      <c r="AA84" s="110"/>
      <c r="AB84" s="112"/>
      <c r="AC84" s="91"/>
    </row>
    <row r="85" spans="24:29" ht="18.75">
      <c r="X85" s="105"/>
      <c r="Y85" s="106"/>
      <c r="Z85" s="107"/>
      <c r="AA85" s="110"/>
      <c r="AB85" s="112"/>
      <c r="AC85" s="91"/>
    </row>
    <row r="86" spans="24:29" ht="18.75">
      <c r="X86" s="105"/>
      <c r="Y86" s="106"/>
      <c r="Z86" s="107"/>
      <c r="AA86" s="110"/>
      <c r="AB86" s="112"/>
      <c r="AC86" s="91"/>
    </row>
    <row r="87" spans="24:29" ht="18.75">
      <c r="X87" s="105"/>
      <c r="Y87" s="106"/>
      <c r="Z87" s="107"/>
      <c r="AA87" s="110"/>
      <c r="AB87" s="112"/>
      <c r="AC87" s="91"/>
    </row>
    <row r="88" spans="24:29" ht="18.75">
      <c r="X88" s="105"/>
      <c r="Y88" s="106"/>
      <c r="Z88" s="107"/>
      <c r="AA88" s="110"/>
      <c r="AB88" s="112"/>
      <c r="AC88" s="91"/>
    </row>
    <row r="89" spans="24:29" ht="18.75">
      <c r="X89" s="105"/>
      <c r="Y89" s="106"/>
      <c r="Z89" s="107"/>
      <c r="AA89" s="110"/>
      <c r="AB89" s="112"/>
      <c r="AC89" s="91"/>
    </row>
    <row r="90" spans="24:29" ht="18.75">
      <c r="X90" s="105"/>
      <c r="Y90" s="106"/>
      <c r="Z90" s="107"/>
      <c r="AA90" s="110"/>
      <c r="AB90" s="112"/>
      <c r="AC90" s="91"/>
    </row>
    <row r="91" spans="24:29" ht="18.75">
      <c r="X91" s="105"/>
      <c r="Y91" s="106"/>
      <c r="Z91" s="107"/>
      <c r="AA91" s="110"/>
      <c r="AB91" s="112"/>
      <c r="AC91" s="91"/>
    </row>
    <row r="92" spans="24:29" ht="18.75">
      <c r="X92" s="105"/>
      <c r="Y92" s="106"/>
      <c r="Z92" s="107"/>
      <c r="AA92" s="110"/>
      <c r="AB92" s="112"/>
      <c r="AC92" s="91"/>
    </row>
    <row r="93" spans="24:29" ht="18.75">
      <c r="X93" s="105"/>
      <c r="Y93" s="106"/>
      <c r="Z93" s="107"/>
      <c r="AA93" s="110"/>
      <c r="AB93" s="112"/>
      <c r="AC93" s="91"/>
    </row>
    <row r="94" spans="24:29" ht="18.75">
      <c r="X94" s="114"/>
      <c r="Y94" s="115"/>
      <c r="Z94" s="116"/>
      <c r="AA94" s="117"/>
      <c r="AB94" s="118"/>
      <c r="AC94" s="91"/>
    </row>
    <row r="95" spans="24:29" ht="18.75">
      <c r="X95" s="105"/>
      <c r="Y95" s="106"/>
      <c r="Z95" s="107"/>
      <c r="AA95" s="110"/>
      <c r="AB95" s="112"/>
      <c r="AC95" s="91"/>
    </row>
    <row r="96" spans="24:28" ht="18.75">
      <c r="X96" s="105"/>
      <c r="Y96" s="106"/>
      <c r="Z96" s="107"/>
      <c r="AA96" s="110"/>
      <c r="AB96" s="112"/>
    </row>
    <row r="97" spans="24:28" ht="18.75">
      <c r="X97" s="105"/>
      <c r="Y97" s="106"/>
      <c r="Z97" s="107"/>
      <c r="AA97" s="110"/>
      <c r="AB97" s="112"/>
    </row>
    <row r="98" spans="24:28" ht="18.75">
      <c r="X98" s="105"/>
      <c r="Y98" s="106"/>
      <c r="Z98" s="107"/>
      <c r="AA98" s="110"/>
      <c r="AB98" s="112"/>
    </row>
    <row r="99" spans="24:28" ht="18.75">
      <c r="X99" s="105"/>
      <c r="Y99" s="106"/>
      <c r="Z99" s="107"/>
      <c r="AA99" s="110"/>
      <c r="AB99" s="112"/>
    </row>
    <row r="100" spans="24:28" ht="18.75">
      <c r="X100" s="105"/>
      <c r="Y100" s="106"/>
      <c r="Z100" s="107"/>
      <c r="AA100" s="110"/>
      <c r="AB100" s="112"/>
    </row>
    <row r="101" spans="24:28" ht="18.75">
      <c r="X101" s="119"/>
      <c r="Y101" s="120"/>
      <c r="Z101" s="121"/>
      <c r="AA101" s="122"/>
      <c r="AB101" s="123"/>
    </row>
  </sheetData>
  <sheetProtection/>
  <mergeCells count="1">
    <mergeCell ref="X3:X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2007-11-09T06:25:24Z</cp:lastPrinted>
  <dcterms:created xsi:type="dcterms:W3CDTF">1997-09-23T07:49:06Z</dcterms:created>
  <dcterms:modified xsi:type="dcterms:W3CDTF">2023-05-29T08:10:17Z</dcterms:modified>
  <cp:category/>
  <cp:version/>
  <cp:contentType/>
  <cp:contentStatus/>
</cp:coreProperties>
</file>